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G:\CPL\CPL 2025\PROCESSO MOTORISTA\"/>
    </mc:Choice>
  </mc:AlternateContent>
  <xr:revisionPtr revIDLastSave="0" documentId="13_ncr:1_{9676270B-ABD1-4D12-A0DF-3FB18C5E2501}" xr6:coauthVersionLast="47" xr6:coauthVersionMax="47" xr10:uidLastSave="{00000000-0000-0000-0000-000000000000}"/>
  <bookViews>
    <workbookView xWindow="-90" yWindow="-90" windowWidth="28980" windowHeight="15780" xr2:uid="{00000000-000D-0000-FFFF-FFFF00000000}"/>
  </bookViews>
  <sheets>
    <sheet name="MOTORISTA COM PERICULOSIDADE" sheetId="37" r:id="rId1"/>
    <sheet name="UNIFORMES" sheetId="8" r:id="rId2"/>
    <sheet name="RESUMO COMPLETO" sheetId="28" r:id="rId3"/>
  </sheets>
  <definedNames>
    <definedName name="_2Excel_BuiltIn_Print_Area_2_1_1" localSheetId="0">'MOTORISTA COM PERICULOSIDADE'!$A$2:$K$146</definedName>
    <definedName name="_3Excel_BuiltIn_Print_Area_2_1_1">#REF!</definedName>
    <definedName name="_xlnm.Print_Area" localSheetId="0">'MOTORISTA COM PERICULOSIDADE'!$A$1:$N$146</definedName>
    <definedName name="Excel_BuiltIn_Print_Area_1_1">#REF!</definedName>
    <definedName name="Excel_BuiltIn_Print_Area_2_1" localSheetId="0">'MOTORISTA COM PERICULOSIDADE'!$A$2:$K$146</definedName>
    <definedName name="Excel_BuiltIn_Print_Area_2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0" i="37" l="1"/>
  <c r="K99" i="37"/>
  <c r="K98" i="37"/>
  <c r="J93" i="37" l="1"/>
  <c r="J5" i="28"/>
  <c r="K5" i="28" s="1"/>
  <c r="J4" i="28"/>
  <c r="F7" i="8"/>
  <c r="F8" i="8"/>
  <c r="F9" i="8"/>
  <c r="F10" i="8"/>
  <c r="F11" i="8"/>
  <c r="K28" i="37"/>
  <c r="K57" i="37" s="1"/>
  <c r="K61" i="37"/>
  <c r="K60" i="37"/>
  <c r="K59" i="37"/>
  <c r="K58" i="37"/>
  <c r="G6" i="28"/>
  <c r="K4" i="28" l="1"/>
  <c r="I130" i="37"/>
  <c r="J130" i="37" s="1"/>
  <c r="K120" i="37"/>
  <c r="K118" i="37"/>
  <c r="B66" i="37"/>
  <c r="J53" i="37"/>
  <c r="J94" i="37" s="1"/>
  <c r="K31" i="37"/>
  <c r="I29" i="37"/>
  <c r="K29" i="37" s="1"/>
  <c r="K62" i="37"/>
  <c r="F6" i="8"/>
  <c r="J82" i="37" l="1"/>
  <c r="J95" i="37"/>
  <c r="F12" i="8"/>
  <c r="F13" i="8" s="1"/>
  <c r="K30" i="37"/>
  <c r="K32" i="37" s="1"/>
  <c r="J84" i="37" l="1"/>
  <c r="K75" i="37"/>
  <c r="K39" i="37"/>
  <c r="G117" i="37"/>
  <c r="K139" i="37"/>
  <c r="K38" i="37"/>
  <c r="K68" i="37"/>
  <c r="K80" i="37" l="1"/>
  <c r="K83" i="37"/>
  <c r="K40" i="37"/>
  <c r="K45" i="37" s="1"/>
  <c r="K46" i="37" l="1"/>
  <c r="K47" i="37"/>
  <c r="K49" i="37"/>
  <c r="K48" i="37"/>
  <c r="K51" i="37"/>
  <c r="K52" i="37"/>
  <c r="K50" i="37"/>
  <c r="K66" i="37"/>
  <c r="K53" i="37" l="1"/>
  <c r="K67" i="37" l="1"/>
  <c r="K69" i="37" s="1"/>
  <c r="K119" i="37"/>
  <c r="K74" i="37" l="1"/>
  <c r="K81" i="37" s="1"/>
  <c r="K82" i="37" s="1"/>
  <c r="K73" i="37"/>
  <c r="K140" i="37"/>
  <c r="K117" i="37" l="1"/>
  <c r="K121" i="37" l="1"/>
  <c r="K143" i="37" s="1"/>
  <c r="K78" i="37"/>
  <c r="K79" i="37" l="1"/>
  <c r="K84" i="37" s="1"/>
  <c r="K90" i="37" l="1"/>
  <c r="K91" i="37"/>
  <c r="K93" i="37" s="1"/>
  <c r="K92" i="37"/>
  <c r="K141" i="37"/>
  <c r="K94" i="37"/>
  <c r="K106" i="37"/>
  <c r="K111" i="37" s="1"/>
  <c r="K95" i="37" l="1"/>
  <c r="K101" i="37"/>
  <c r="K110" i="37" s="1"/>
  <c r="K112" i="37" s="1"/>
  <c r="K142" i="37" s="1"/>
  <c r="K144" i="37" s="1"/>
  <c r="K126" i="37" s="1"/>
  <c r="K127" i="37" l="1"/>
  <c r="K128" i="37"/>
  <c r="K129" i="37" l="1"/>
  <c r="K130" i="37" s="1"/>
  <c r="K132" i="37" s="1"/>
  <c r="K133" i="37" l="1"/>
  <c r="K131" i="37"/>
  <c r="K134" i="37" s="1"/>
  <c r="K145" i="37" s="1"/>
  <c r="K146" i="37" s="1"/>
  <c r="H3" i="28" s="1"/>
  <c r="H6" i="28" l="1"/>
  <c r="I3" i="28"/>
  <c r="J3" i="28" l="1"/>
  <c r="I6" i="28"/>
  <c r="J6" i="28" l="1"/>
  <c r="K3" i="28"/>
  <c r="K6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tc={CD49418E-A6D1-4449-87D7-3750E9BD1893}</author>
  </authors>
  <commentList>
    <comment ref="B130" authorId="0" shapeId="0" xr:uid="{B6992E27-CD52-46C3-B987-F96509853FC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</text>
    </comment>
  </commentList>
</comments>
</file>

<file path=xl/sharedStrings.xml><?xml version="1.0" encoding="utf-8"?>
<sst xmlns="http://schemas.openxmlformats.org/spreadsheetml/2006/main" count="272" uniqueCount="181">
  <si>
    <t>Nº PROCESSO</t>
  </si>
  <si>
    <t>LICITAÇÃO N.º</t>
  </si>
  <si>
    <t>PLANILHA DE CUSTOS E FORMAÇÃO DE PREÇOS</t>
  </si>
  <si>
    <t>A</t>
  </si>
  <si>
    <t>Data de apresentação da proposta (dia/mês/ano)</t>
  </si>
  <si>
    <t>B</t>
  </si>
  <si>
    <t>Município / UF</t>
  </si>
  <si>
    <t>C</t>
  </si>
  <si>
    <t>E</t>
  </si>
  <si>
    <t>F</t>
  </si>
  <si>
    <t>G</t>
  </si>
  <si>
    <t>Nº de meses de execução contratual</t>
  </si>
  <si>
    <t>TOTAL</t>
  </si>
  <si>
    <t>Categoria profissional (vinculada à execução contratual)</t>
  </si>
  <si>
    <t>Data base da categoria (dia/mês/ano)</t>
  </si>
  <si>
    <t>I</t>
  </si>
  <si>
    <t>Quant.</t>
  </si>
  <si>
    <t>Valor/Unit.</t>
  </si>
  <si>
    <t>%</t>
  </si>
  <si>
    <t>Valor ( R$ )</t>
  </si>
  <si>
    <t>Valor Unit.</t>
  </si>
  <si>
    <t>Nº de Postos</t>
  </si>
  <si>
    <t>D</t>
  </si>
  <si>
    <t>INSS</t>
  </si>
  <si>
    <t>Valor</t>
  </si>
  <si>
    <t>H</t>
  </si>
  <si>
    <t>Materiais</t>
  </si>
  <si>
    <t>Equipamentos</t>
  </si>
  <si>
    <t>4.1</t>
  </si>
  <si>
    <t xml:space="preserve">TOTAL </t>
  </si>
  <si>
    <t>CUSTOS INDIRETOS</t>
  </si>
  <si>
    <t>VALOR</t>
  </si>
  <si>
    <t>INSUMOS DIVERSOS</t>
  </si>
  <si>
    <t xml:space="preserve">A </t>
  </si>
  <si>
    <t>Ano do Acordo, Convenção ou Sentença Normativa em Dissidio Coletivo.</t>
  </si>
  <si>
    <t>DISCRIMINAÇÃO DOS SERVIÇOS (dados referentes à Contratação)</t>
  </si>
  <si>
    <t>IDENTIFICAÇÃO DO SERVIÇO</t>
  </si>
  <si>
    <t>DADOS PARA COMPOSIÇÃO DOS CUSTOS REFERENTES A MÃO DE OBRA</t>
  </si>
  <si>
    <t>Classificação Brasileira de ocupações (CBO)</t>
  </si>
  <si>
    <t>Adicional de Periculosidade</t>
  </si>
  <si>
    <t>2.2</t>
  </si>
  <si>
    <t xml:space="preserve">2.1 </t>
  </si>
  <si>
    <t>2.3</t>
  </si>
  <si>
    <t>Encargos e Beneficios Anuais, Mensais e Diários</t>
  </si>
  <si>
    <t>2.1</t>
  </si>
  <si>
    <t>MÓDULO 5 - INSUMOS DIVERSOS</t>
  </si>
  <si>
    <t>MÓDULO 3 - PROVISÃO PARA RESCISÃO</t>
  </si>
  <si>
    <t>MÓDULO 2 - ENCARGOS E BENEFÍCIOS ANUAIS, MENSAIS E DIÁRIOS</t>
  </si>
  <si>
    <t>BENEFÍCIOS MENSAIS DIÁRIOS</t>
  </si>
  <si>
    <t>MÓDULO 6 - CUSTOS INDIRETOS, TRIBUTOS E LUCRO</t>
  </si>
  <si>
    <t>REMUNERAÇÃO</t>
  </si>
  <si>
    <t>MÒDULO 1 - COMPOSIÇAO DA REMUNERAÇAO</t>
  </si>
  <si>
    <t>MÓDULO 2 - ENCARGOS E BENEFICIOS ANUAIS, MENSAIS E DIÁRIOS</t>
  </si>
  <si>
    <t>MÓDULO 4 - CUSTO DE REPOSIÇÃO DO PROFISSIONAL AUSENTE</t>
  </si>
  <si>
    <t>SUB TOTAL (A+B+C+D+E)</t>
  </si>
  <si>
    <t>VALOR TOTAL POR EMPREGADO</t>
  </si>
  <si>
    <t>MÃO DE OBRA VINCULADA À EXECUÇÃO CONTRATUAL (VALOR POR EMPREGADO)</t>
  </si>
  <si>
    <t>13º (DÉCIMO TERCEIRO) SALÁRIO, FÉRIAS  E ADICIONAL DE FÉRIAS</t>
  </si>
  <si>
    <t xml:space="preserve">FGTS </t>
  </si>
  <si>
    <t>SUB-TOTAL</t>
  </si>
  <si>
    <t xml:space="preserve">SUB-TOTAL </t>
  </si>
  <si>
    <t>SUBSTITUTO NAS AUSÊNCIAS LEGAIS</t>
  </si>
  <si>
    <t>Provisão para rescisão</t>
  </si>
  <si>
    <t>4.2</t>
  </si>
  <si>
    <t>SUBSTITUTO NA INTRAJORNADA</t>
  </si>
  <si>
    <t>SUBSTITUTO NA COBERTURA DE INTERVALO PARA REPOUSO OU ALIMENTAÇÃO</t>
  </si>
  <si>
    <t>QUADRO RESUMO DO MÓDULO 4 - CUSTO DE REPOSIÇÃO PROFISSIONAL AUSENTE</t>
  </si>
  <si>
    <t>Custo de Reposição do Profissional Ausente</t>
  </si>
  <si>
    <t>DESCRIÇÃO</t>
  </si>
  <si>
    <t>Tipo de Serviço</t>
  </si>
  <si>
    <t>Unidade de Medida</t>
  </si>
  <si>
    <t>Tipo de Serviço (mesmo serviço com características distintas)</t>
  </si>
  <si>
    <t>Salário Normativa da Categoria Profissional</t>
  </si>
  <si>
    <t>Submódulo 2.1 - 13º (décimo terceiro) Salário, Férias e Adicional de Férias</t>
  </si>
  <si>
    <t xml:space="preserve">Submódulo 2.2 - Encargos Previdenciários (GPS), Fundo de Garantia por Tempo de Serviço (FGST) e outras contribuições </t>
  </si>
  <si>
    <t>QUADRO RESUMO DO MÓDULO 2  - ENCARGOS E BENEFÍCIOS ANUAIS, MENSAIS E DIÁRIOS</t>
  </si>
  <si>
    <t>GPS, FGTS e OUTRAS CONTRIBUIÇÕES</t>
  </si>
  <si>
    <t>INCIDÊNCIA DO GPS, FGTS e OUTRAS CONTRIBUIÇÕES SOBRE O AVISO PRÉVIO TRABALHADO</t>
  </si>
  <si>
    <t xml:space="preserve">MÓDULO 4 - CUSTO DE REPOSIÇÃO DE PROFISSIONAL AUSENTE </t>
  </si>
  <si>
    <t>LUCRO</t>
  </si>
  <si>
    <t>2. QUADRO RESUMO DO CUSTO POR EMPREGADO</t>
  </si>
  <si>
    <t xml:space="preserve">SALÁRIO - EDUCAÇÃO </t>
  </si>
  <si>
    <t xml:space="preserve">SESC ou SESI </t>
  </si>
  <si>
    <t xml:space="preserve">SENAI ou SENAC  </t>
  </si>
  <si>
    <t xml:space="preserve">SEBRAE  </t>
  </si>
  <si>
    <t xml:space="preserve">INCRA  </t>
  </si>
  <si>
    <t>Quantidade total a contratar (em função da unidade de medida)</t>
  </si>
  <si>
    <t xml:space="preserve">Submódulo 2.3 - Benefícios Mensais e Diários </t>
  </si>
  <si>
    <t>Submódulo 4.1 - Substituto nas Ausências Legais </t>
  </si>
  <si>
    <t>Valor (R$)</t>
  </si>
  <si>
    <t>BASE DE CÁLCULO (MODULO1 + MODULO2+MODULO3+MODULO4+MÓDULO 5)</t>
  </si>
  <si>
    <t xml:space="preserve">Valor </t>
  </si>
  <si>
    <t xml:space="preserve">             C.3. Tributos Municipais (ISS)              </t>
  </si>
  <si>
    <t xml:space="preserve">             C.1. Tributos Federais (PIS)              </t>
  </si>
  <si>
    <t xml:space="preserve">             C.2. Tributos Federais (COFINS)              </t>
  </si>
  <si>
    <t>VALOR UNITÁRIO</t>
  </si>
  <si>
    <t>ITENS</t>
  </si>
  <si>
    <t>UNID. FORN.</t>
  </si>
  <si>
    <t>UNIDADE</t>
  </si>
  <si>
    <t>PALMAS/TO</t>
  </si>
  <si>
    <t xml:space="preserve">SERVIÇO PÚBLICO FEDERAL
MJSP - POLÍCIA FEDERAL
COMISSÃO PERMANENTE DE LICITAÇÕES - CPL/SELOG/SR/PF/TO
</t>
  </si>
  <si>
    <t>SERVIÇO PÚBLICO FEDERAL
MJSP - POLÍCIA FEDERAL
COMISSÃO PERMANENTE DE LICITAÇÕES - CPL/SELOG/SR/PF/TO</t>
  </si>
  <si>
    <t>FATURAMENTO (TOTAL MODULOS + M6A +M6B)</t>
  </si>
  <si>
    <t>CALCULO POR DENTRO</t>
  </si>
  <si>
    <t>TRIBUTOS</t>
  </si>
  <si>
    <t>Insumos</t>
  </si>
  <si>
    <t>CUSTOS INDIRETOS, TRIBUTOS E LUCRO</t>
  </si>
  <si>
    <t>Grupo</t>
  </si>
  <si>
    <t>Localidade</t>
  </si>
  <si>
    <t>Item</t>
  </si>
  <si>
    <t>SIM</t>
  </si>
  <si>
    <t>VALOR TOTAL</t>
  </si>
  <si>
    <t>POSTO</t>
  </si>
  <si>
    <t>Uniforme</t>
  </si>
  <si>
    <t>IN 05/2017, CLT E CCT VIGENTE</t>
  </si>
  <si>
    <t>MÓDULO 1 - COMPOSIÇAO DA REMUNERAÇÃO</t>
  </si>
  <si>
    <t>GPS, FGTS e outras contribuições</t>
  </si>
  <si>
    <t>Desconto</t>
  </si>
  <si>
    <t>Nº de empregado</t>
  </si>
  <si>
    <t>Valor Mensal total - R$</t>
  </si>
  <si>
    <t xml:space="preserve">TRANSPORTE </t>
  </si>
  <si>
    <t>ASSISTÊNCIA MÉDICA E ODONTOLÓGICA</t>
  </si>
  <si>
    <t>VALOR ANUAL</t>
  </si>
  <si>
    <t>QUANT.ANUAL POR COLABORADOR</t>
  </si>
  <si>
    <t>ADMINISTRATIVO - UNIFORME</t>
  </si>
  <si>
    <t>Valor Total             5 anos</t>
  </si>
  <si>
    <t>SAT  - Seguro Acidente de Trabalho - RAT 3,00% X FAP 1,0 %(Apresentar comprovação na GFIP)</t>
  </si>
  <si>
    <t xml:space="preserve">TOTAL POR COLABORADOR - MENSAL </t>
  </si>
  <si>
    <t>PREGÃO ELETRÔNICO Nº XXXX</t>
  </si>
  <si>
    <t>Subtotal</t>
  </si>
  <si>
    <t>Submódulo 4.3- Substituto na intrajornada</t>
  </si>
  <si>
    <t>Base de cálculo do AP Indenizado ((M1+M2)-(Letras A+B+C+D+E+F+G do SM2.2)):</t>
  </si>
  <si>
    <t>Base de cálculo da Multa do FGTS API e AP= M1</t>
  </si>
  <si>
    <t>Base de cálculo do AP Trabalhado (M1+M2):</t>
  </si>
  <si>
    <t>SÁLARIO BASE</t>
  </si>
  <si>
    <t>ADICIONAL DE PERICULOSIDADE</t>
  </si>
  <si>
    <t>ADICIONAL DE INSALUBRIDADE</t>
  </si>
  <si>
    <t>OUTROS (ESPECIFICAR)</t>
  </si>
  <si>
    <r>
      <t xml:space="preserve">13º (décimo terceiro) SALÁRIO
</t>
    </r>
    <r>
      <rPr>
        <sz val="12"/>
        <color rgb="FFFF0000"/>
        <rFont val="Arial"/>
        <family val="2"/>
      </rPr>
      <t>1/12meses = 0,0833=8,33%; Cotação de  8,33% sobre o valor do Módulo 1 - Composição da remuneração, conforme Anexo XII da IN 5/17</t>
    </r>
  </si>
  <si>
    <r>
      <t xml:space="preserve">FÉRIAS E ADICIONAL DE FÉRIAS
</t>
    </r>
    <r>
      <rPr>
        <sz val="12"/>
        <color rgb="FFFF0000"/>
        <rFont val="Arial"/>
        <family val="2"/>
      </rPr>
      <t>Percentual de ≅ 12,10% (1/11+1/3/11) de férias e adicional de férias, de acordo com a IN 05/2017 em seu anexo XVII, que prevê a retenção desse percentual em conta vinculada.</t>
    </r>
  </si>
  <si>
    <r>
      <t xml:space="preserve">Base de cálculo deste submódulo= </t>
    </r>
    <r>
      <rPr>
        <b/>
        <sz val="12"/>
        <color rgb="FFFF0000"/>
        <rFont val="Arial"/>
        <family val="2"/>
      </rPr>
      <t>M1+M2.1</t>
    </r>
  </si>
  <si>
    <r>
      <t xml:space="preserve">MULTA DO FGTS SOBRE AVISO PRÉVIO INDENIZADO
</t>
    </r>
    <r>
      <rPr>
        <sz val="12"/>
        <color rgb="FFFF0000"/>
        <rFont val="Arial"/>
        <family val="2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</si>
  <si>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AVISO PRÉVIO TRABALHADO
</t>
    </r>
    <r>
      <rPr>
        <sz val="12"/>
        <color rgb="FFFF0000"/>
        <rFont val="Arial"/>
        <family val="2"/>
      </rPr>
      <t xml:space="preserve">1° ano de contrato (cheio): (((7/30)/12)*100 = 1,944% ao mês
7 dias em 30 rateado em 12 meses multiplicado pela estatística cheia, nesse caso, 100%. 
Na Prorrogação será readequado. </t>
    </r>
  </si>
  <si>
    <r>
      <t xml:space="preserve">MULTA DO FGTS SOBRE AVISO PRÉVIO TRABALHADO
</t>
    </r>
    <r>
      <rPr>
        <sz val="12"/>
        <color rgb="FFFF0000"/>
        <rFont val="Arial"/>
        <family val="2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</si>
  <si>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Base de cálculo das Ausências Legais: </t>
    </r>
    <r>
      <rPr>
        <b/>
        <sz val="12"/>
        <color rgb="FFFF0000"/>
        <rFont val="Arial"/>
        <family val="2"/>
      </rPr>
      <t>M1+M2+M3</t>
    </r>
  </si>
  <si>
    <r>
      <t xml:space="preserve">SUBSTITUTO NA COBERTURA DE FÉRIAS
</t>
    </r>
    <r>
      <rPr>
        <sz val="12"/>
        <color rgb="FFFF0000"/>
        <rFont val="Arial"/>
        <family val="2"/>
      </rPr>
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</r>
  </si>
  <si>
    <r>
      <t xml:space="preserve">SUBSTITUTO NA COBERTURA DE AUSÊNCIAS LEGAIS
</t>
    </r>
    <r>
      <rPr>
        <sz val="12"/>
        <color rgb="FFFF0000"/>
        <rFont val="Arial"/>
        <family val="2"/>
      </rPr>
      <t>((2/30/12) x 100 = 0,5556%
2 = Índice de ocorrência - Dados estatiticos
30 =  Impacto sobre o mês
12 = Impacto diluído ao longo de 12 meses.</t>
    </r>
  </si>
  <si>
    <r>
      <t xml:space="preserve">SUBSTITUTO NA COBERTURA DE AUSENCIA POR DOENÇA
</t>
    </r>
    <r>
      <rPr>
        <sz val="12"/>
        <color rgb="FFFF0000"/>
        <rFont val="Arial"/>
        <family val="2"/>
      </rPr>
      <t>((5/30/12)= 1,39%
5 dias de ausência conforme CLT
30 = Impacto sobre o mês
12 = Impacto diluido ao longo de 12 meses
Fundamento: Estima-se que o empregado poderá se ausentar por essa razão durante cinco dias no ano. Dados estatísticos extraídos do Acórdão-TCU nº 1.904/2007-P</t>
    </r>
  </si>
  <si>
    <r>
      <t xml:space="preserve">SUBSTITUTO NA COBERTURA DE AUSENCIA POR ACIDENTE DE TRABALHO
</t>
    </r>
    <r>
      <rPr>
        <sz val="12"/>
        <color rgb="FFFF0000"/>
        <rFont val="Arial"/>
        <family val="2"/>
      </rPr>
      <t xml:space="preserve">((15/30/12) x 0,08 x 100 = 0,333%
15 dias de ausência cobertos pelo empregador, após 15 dias, INSS.
30 = impacto sobre o mês
/12 = impacto diluído ao longo de 12 meses.
0,08 (8%) - Índice de ocorrência/ Estatística.  </t>
    </r>
  </si>
  <si>
    <r>
      <t xml:space="preserve">SUBSTITUTO NA COBERTURA DE LICENÇA PATERNIDADE
</t>
    </r>
    <r>
      <rPr>
        <sz val="12"/>
        <color rgb="FFFF0000"/>
        <rFont val="Arial"/>
        <family val="2"/>
      </rPr>
      <t xml:space="preserve">((5/30/12) x 2% = 0,0278%
5 dias de ausência conforme CLT
30 = Impacto sobre o mês
12 = Impacto diluido ao longo de 12 meses
2% = Índice de ocorrência/estimativa.   </t>
    </r>
  </si>
  <si>
    <t xml:space="preserve">Serviços de Motorista </t>
  </si>
  <si>
    <t>MOTORISTA</t>
  </si>
  <si>
    <t>7823-10</t>
  </si>
  <si>
    <t>Processo Administrativo n.° 08297.001783/2025-39</t>
  </si>
  <si>
    <t>AUXÍLIO- REFEIÇÃO/ALIMENTAÇÃO</t>
  </si>
  <si>
    <t>AMPARO SOCIAL</t>
  </si>
  <si>
    <t>PAR</t>
  </si>
  <si>
    <t>Calça social comprida</t>
  </si>
  <si>
    <t>Cinto de couro</t>
  </si>
  <si>
    <t>Camisa social manga longa</t>
  </si>
  <si>
    <t>Camisa estilo gola polo</t>
  </si>
  <si>
    <t>Sapato social</t>
  </si>
  <si>
    <t>Meia social</t>
  </si>
  <si>
    <t>SR/PF/TO - Palmas/TO</t>
  </si>
  <si>
    <t>Diária de motorista COM PERNORTE sob demanda.
(ESTE ITEM NÃO É OBJETO DE DISPUTA)</t>
  </si>
  <si>
    <t>Diária de motorista SEM PERNORTE sob demanda 
(ESTE ITEM NÃO É OBJETO DE DISPUTA)</t>
  </si>
  <si>
    <t>DIÁRIA</t>
  </si>
  <si>
    <t>NÃO</t>
  </si>
  <si>
    <t>Valor Unitário - R$</t>
  </si>
  <si>
    <t xml:space="preserve">Valor Total Anual </t>
  </si>
  <si>
    <t>Sob demanda</t>
  </si>
  <si>
    <t xml:space="preserve">Quantidade </t>
  </si>
  <si>
    <t xml:space="preserve">SEGURO DE VIDA </t>
  </si>
  <si>
    <t>INCIDENCIA DO SUBMODULO 2.2 SOBRE ALINEAS A, B, C DO SUBMODULO 4.1</t>
  </si>
  <si>
    <r>
      <t xml:space="preserve">SUBSTITUTO NA COBERTURA DE LICENÇA MATERNIDADE
</t>
    </r>
    <r>
      <rPr>
        <sz val="12"/>
        <color rgb="FFFF0000"/>
        <rFont val="Arial"/>
        <family val="2"/>
      </rPr>
      <t xml:space="preserve">[(4/12)/12 x 5%]= 0,14%
4/12 = 4 meses martenidade por anos (120 dias)
12 = meses do ano
5% = Índice de ocorrência/ Estatística.  </t>
    </r>
  </si>
  <si>
    <t>1 POSTO - 44h</t>
  </si>
  <si>
    <t>CCT 2025</t>
  </si>
  <si>
    <r>
      <t xml:space="preserve">AVISO PREVIO INDENIZADO
</t>
    </r>
    <r>
      <rPr>
        <sz val="12"/>
        <color rgb="FFFF0000"/>
        <rFont val="Arial"/>
        <family val="2"/>
      </rPr>
      <t>(1/12) x 5% = 0,4167% ao mês aplicado sobre a remuneração
1= O aviso prévio integral da remuneração, com desligamento imediato do empregado.
12= rateio da remuneração em 12 meses.
5% não cumprem aviso prévio (variável)= dado estatítico.
Fundamento: Art. 7º, XXI, CF/88, 477, 487 e ss. CLT</t>
    </r>
  </si>
  <si>
    <r>
      <t xml:space="preserve">INCIDÊNCIA DO FGTS SOBRE O AVISO PRÉVIO INDENIZADO
</t>
    </r>
    <r>
      <rPr>
        <sz val="12"/>
        <color rgb="FFFF0000"/>
        <rFont val="Arial"/>
        <family val="2"/>
      </rPr>
      <t>Fundamento: Súmula  TST 305 - FGTS. Incidência sobre o aviso prévio. 
CLT,art. 487, § 1º</t>
    </r>
  </si>
  <si>
    <t>Submódulo 4.2- Ausências Legais sem incidência de encargos previstos no submódulo 2.2 conforme RFB</t>
  </si>
  <si>
    <t>Nota explicativa:
Durante a licença, o salário-maternidade pago à segurada empregada pela empresa ou pelo equiparado, inclusive a parcela do décimo terceiro salário correspondente ao período da licença-maternidade é custeado pelo INSS (Art. 59 da IN RFB 2110/2022). Cabe à contratada a provisão relativa às férias (1/12) e adicional de férias (1/12/3).
Incidência previdenciárias sobre acidente do trabalho e auxilio doença conforme COSIT nº 25/2022 da RFB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</si>
</sst>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\-??_);_(@_)"/>
    <numFmt numFmtId="166" formatCode="&quot;R$&quot;\ #,##0.00"/>
    <numFmt numFmtId="167" formatCode="0.000000000000"/>
  </numFmts>
  <fonts count="4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00000A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12"/>
      <color rgb="FFFF0000"/>
      <name val="Arial"/>
      <family val="2"/>
    </font>
    <font>
      <b/>
      <sz val="12"/>
      <color theme="3" tint="0.39997558519241921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4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39997558519241921"/>
        <bgColor indexed="26"/>
      </patternFill>
    </fill>
  </fills>
  <borders count="64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/>
      <top style="medium">
        <color indexed="58"/>
      </top>
      <bottom style="medium">
        <color indexed="58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/>
      <diagonal/>
    </border>
    <border>
      <left style="medium">
        <color indexed="58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58"/>
      </right>
      <top style="medium">
        <color indexed="64"/>
      </top>
      <bottom/>
      <diagonal/>
    </border>
    <border>
      <left style="medium">
        <color indexed="58"/>
      </left>
      <right style="medium">
        <color indexed="64"/>
      </right>
      <top style="medium">
        <color indexed="64"/>
      </top>
      <bottom/>
      <diagonal/>
    </border>
    <border>
      <left style="medium">
        <color indexed="58"/>
      </left>
      <right/>
      <top style="medium">
        <color indexed="64"/>
      </top>
      <bottom/>
      <diagonal/>
    </border>
    <border>
      <left/>
      <right style="medium">
        <color indexed="58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58"/>
      </left>
      <right/>
      <top style="medium">
        <color indexed="64"/>
      </top>
      <bottom style="medium">
        <color indexed="5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5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4" applyNumberFormat="0" applyAlignment="0" applyProtection="0"/>
    <xf numFmtId="0" fontId="9" fillId="0" borderId="6" applyNumberFormat="0" applyFill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16" borderId="0" applyNumberFormat="0" applyBorder="0" applyAlignment="0" applyProtection="0"/>
    <xf numFmtId="165" fontId="19" fillId="0" borderId="0" applyFill="0" applyBorder="0" applyAlignment="0" applyProtection="0"/>
    <xf numFmtId="164" fontId="23" fillId="0" borderId="0" applyFont="0" applyFill="0" applyBorder="0" applyAlignment="0" applyProtection="0"/>
    <xf numFmtId="0" fontId="19" fillId="0" borderId="0"/>
    <xf numFmtId="0" fontId="19" fillId="4" borderId="7" applyNumberFormat="0" applyAlignment="0" applyProtection="0"/>
    <xf numFmtId="9" fontId="2" fillId="0" borderId="0" applyFill="0" applyBorder="0" applyAlignment="0" applyProtection="0"/>
    <xf numFmtId="0" fontId="13" fillId="11" borderId="8" applyNumberFormat="0" applyAlignment="0" applyProtection="0"/>
    <xf numFmtId="0" fontId="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7" borderId="5" applyNumberFormat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4">
    <xf numFmtId="0" fontId="0" fillId="0" borderId="0" xfId="0"/>
    <xf numFmtId="0" fontId="17" fillId="0" borderId="0" xfId="0" applyFont="1"/>
    <xf numFmtId="0" fontId="0" fillId="11" borderId="0" xfId="0" applyFill="1"/>
    <xf numFmtId="0" fontId="17" fillId="11" borderId="0" xfId="0" applyFont="1" applyFill="1"/>
    <xf numFmtId="0" fontId="18" fillId="11" borderId="10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165" fontId="17" fillId="11" borderId="12" xfId="0" applyNumberFormat="1" applyFont="1" applyFill="1" applyBorder="1" applyAlignment="1">
      <alignment vertical="center"/>
    </xf>
    <xf numFmtId="10" fontId="17" fillId="11" borderId="1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 applyProtection="1">
      <alignment vertical="center"/>
    </xf>
    <xf numFmtId="0" fontId="0" fillId="18" borderId="0" xfId="0" applyFill="1"/>
    <xf numFmtId="164" fontId="0" fillId="11" borderId="0" xfId="0" applyNumberFormat="1" applyFill="1"/>
    <xf numFmtId="167" fontId="0" fillId="11" borderId="0" xfId="0" applyNumberFormat="1" applyFill="1"/>
    <xf numFmtId="0" fontId="26" fillId="0" borderId="0" xfId="0" applyFont="1" applyAlignment="1">
      <alignment vertical="center" wrapText="1"/>
    </xf>
    <xf numFmtId="0" fontId="22" fillId="18" borderId="0" xfId="0" applyFont="1" applyFill="1"/>
    <xf numFmtId="0" fontId="21" fillId="18" borderId="0" xfId="0" applyFont="1" applyFill="1"/>
    <xf numFmtId="0" fontId="29" fillId="19" borderId="0" xfId="0" applyFont="1" applyFill="1" applyAlignment="1">
      <alignment horizontal="center"/>
    </xf>
    <xf numFmtId="0" fontId="24" fillId="18" borderId="0" xfId="0" applyFont="1" applyFill="1" applyAlignment="1">
      <alignment horizontal="center"/>
    </xf>
    <xf numFmtId="0" fontId="23" fillId="19" borderId="0" xfId="0" applyFont="1" applyFill="1" applyAlignment="1">
      <alignment horizontal="center"/>
    </xf>
    <xf numFmtId="10" fontId="29" fillId="19" borderId="0" xfId="0" applyNumberFormat="1" applyFont="1" applyFill="1" applyAlignment="1">
      <alignment horizontal="center"/>
    </xf>
    <xf numFmtId="10" fontId="25" fillId="18" borderId="0" xfId="38" applyNumberFormat="1" applyFont="1" applyFill="1" applyAlignment="1">
      <alignment horizontal="center"/>
    </xf>
    <xf numFmtId="10" fontId="22" fillId="18" borderId="0" xfId="0" applyNumberFormat="1" applyFont="1" applyFill="1" applyAlignment="1">
      <alignment horizontal="center"/>
    </xf>
    <xf numFmtId="44" fontId="22" fillId="18" borderId="0" xfId="0" applyNumberFormat="1" applyFont="1" applyFill="1"/>
    <xf numFmtId="44" fontId="29" fillId="19" borderId="0" xfId="0" applyNumberFormat="1" applyFont="1" applyFill="1" applyAlignment="1">
      <alignment horizontal="center"/>
    </xf>
    <xf numFmtId="0" fontId="30" fillId="0" borderId="20" xfId="0" applyFont="1" applyBorder="1" applyAlignment="1">
      <alignment horizontal="center" vertical="center" wrapText="1"/>
    </xf>
    <xf numFmtId="0" fontId="32" fillId="0" borderId="0" xfId="0" applyFont="1"/>
    <xf numFmtId="0" fontId="33" fillId="19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1" fillId="22" borderId="21" xfId="0" applyFont="1" applyFill="1" applyBorder="1" applyAlignment="1">
      <alignment horizontal="center" vertical="center" wrapText="1"/>
    </xf>
    <xf numFmtId="164" fontId="31" fillId="22" borderId="21" xfId="34" applyNumberFormat="1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left" vertical="center"/>
    </xf>
    <xf numFmtId="0" fontId="18" fillId="29" borderId="32" xfId="0" applyFont="1" applyFill="1" applyBorder="1" applyAlignment="1">
      <alignment horizontal="center" vertical="center"/>
    </xf>
    <xf numFmtId="0" fontId="18" fillId="29" borderId="29" xfId="0" applyFont="1" applyFill="1" applyBorder="1" applyAlignment="1">
      <alignment horizontal="center" vertical="center"/>
    </xf>
    <xf numFmtId="0" fontId="17" fillId="18" borderId="21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center" vertical="center"/>
    </xf>
    <xf numFmtId="0" fontId="18" fillId="11" borderId="21" xfId="0" applyFont="1" applyFill="1" applyBorder="1" applyAlignment="1">
      <alignment horizontal="center" vertical="center"/>
    </xf>
    <xf numFmtId="166" fontId="17" fillId="20" borderId="21" xfId="34" applyNumberFormat="1" applyFont="1" applyFill="1" applyBorder="1" applyAlignment="1" applyProtection="1">
      <alignment horizontal="center" vertical="center"/>
      <protection locked="0"/>
    </xf>
    <xf numFmtId="0" fontId="17" fillId="20" borderId="21" xfId="0" applyFont="1" applyFill="1" applyBorder="1" applyAlignment="1" applyProtection="1">
      <alignment horizontal="center" vertical="center" wrapText="1" shrinkToFit="1"/>
      <protection locked="0"/>
    </xf>
    <xf numFmtId="14" fontId="17" fillId="20" borderId="21" xfId="0" applyNumberFormat="1" applyFont="1" applyFill="1" applyBorder="1" applyAlignment="1" applyProtection="1">
      <alignment horizontal="center" vertical="center"/>
      <protection locked="0"/>
    </xf>
    <xf numFmtId="14" fontId="17" fillId="11" borderId="21" xfId="0" applyNumberFormat="1" applyFont="1" applyFill="1" applyBorder="1" applyAlignment="1">
      <alignment horizontal="center" vertical="center"/>
    </xf>
    <xf numFmtId="49" fontId="18" fillId="20" borderId="21" xfId="0" applyNumberFormat="1" applyFont="1" applyFill="1" applyBorder="1" applyAlignment="1">
      <alignment horizontal="center" vertical="center" wrapText="1"/>
    </xf>
    <xf numFmtId="1" fontId="17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29" borderId="40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7" fillId="11" borderId="0" xfId="0" applyFont="1" applyFill="1" applyAlignment="1">
      <alignment horizontal="left" vertical="center"/>
    </xf>
    <xf numFmtId="0" fontId="17" fillId="20" borderId="21" xfId="0" applyFont="1" applyFill="1" applyBorder="1" applyAlignment="1" applyProtection="1">
      <alignment horizontal="center" vertical="center"/>
      <protection locked="0"/>
    </xf>
    <xf numFmtId="9" fontId="17" fillId="20" borderId="21" xfId="0" applyNumberFormat="1" applyFont="1" applyFill="1" applyBorder="1" applyAlignment="1" applyProtection="1">
      <alignment horizontal="center" vertical="center"/>
      <protection locked="0"/>
    </xf>
    <xf numFmtId="165" fontId="17" fillId="11" borderId="21" xfId="0" applyNumberFormat="1" applyFont="1" applyFill="1" applyBorder="1" applyAlignment="1">
      <alignment vertical="center"/>
    </xf>
    <xf numFmtId="166" fontId="17" fillId="20" borderId="21" xfId="0" applyNumberFormat="1" applyFont="1" applyFill="1" applyBorder="1" applyAlignment="1" applyProtection="1">
      <alignment vertical="center"/>
      <protection locked="0"/>
    </xf>
    <xf numFmtId="164" fontId="17" fillId="20" borderId="21" xfId="0" applyNumberFormat="1" applyFont="1" applyFill="1" applyBorder="1" applyAlignment="1" applyProtection="1">
      <alignment vertical="center"/>
      <protection locked="0"/>
    </xf>
    <xf numFmtId="9" fontId="34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11" borderId="41" xfId="0" applyFont="1" applyFill="1" applyBorder="1" applyAlignment="1">
      <alignment horizontal="center" vertical="center"/>
    </xf>
    <xf numFmtId="0" fontId="17" fillId="20" borderId="41" xfId="0" applyFont="1" applyFill="1" applyBorder="1" applyAlignment="1" applyProtection="1">
      <alignment horizontal="center" vertical="center"/>
      <protection locked="0"/>
    </xf>
    <xf numFmtId="165" fontId="17" fillId="20" borderId="41" xfId="0" applyNumberFormat="1" applyFont="1" applyFill="1" applyBorder="1" applyAlignment="1" applyProtection="1">
      <alignment vertical="center"/>
      <protection locked="0"/>
    </xf>
    <xf numFmtId="9" fontId="17" fillId="20" borderId="41" xfId="0" applyNumberFormat="1" applyFont="1" applyFill="1" applyBorder="1" applyAlignment="1" applyProtection="1">
      <alignment horizontal="center" vertical="center"/>
      <protection locked="0"/>
    </xf>
    <xf numFmtId="165" fontId="17" fillId="11" borderId="41" xfId="0" applyNumberFormat="1" applyFont="1" applyFill="1" applyBorder="1" applyAlignment="1">
      <alignment vertical="center"/>
    </xf>
    <xf numFmtId="0" fontId="18" fillId="29" borderId="44" xfId="0" applyFont="1" applyFill="1" applyBorder="1" applyAlignment="1">
      <alignment horizontal="center" vertical="center"/>
    </xf>
    <xf numFmtId="0" fontId="28" fillId="18" borderId="0" xfId="0" applyFont="1" applyFill="1" applyAlignment="1">
      <alignment horizontal="right"/>
    </xf>
    <xf numFmtId="165" fontId="28" fillId="18" borderId="0" xfId="0" applyNumberFormat="1" applyFont="1" applyFill="1"/>
    <xf numFmtId="0" fontId="0" fillId="19" borderId="0" xfId="0" applyFill="1"/>
    <xf numFmtId="0" fontId="18" fillId="11" borderId="28" xfId="0" applyFont="1" applyFill="1" applyBorder="1" applyAlignment="1">
      <alignment horizontal="center" vertical="center"/>
    </xf>
    <xf numFmtId="0" fontId="17" fillId="20" borderId="28" xfId="0" applyFont="1" applyFill="1" applyBorder="1" applyAlignment="1" applyProtection="1">
      <alignment horizontal="center" vertical="center"/>
      <protection locked="0"/>
    </xf>
    <xf numFmtId="0" fontId="17" fillId="20" borderId="28" xfId="0" applyFont="1" applyFill="1" applyBorder="1" applyAlignment="1" applyProtection="1">
      <alignment vertical="center"/>
      <protection locked="0"/>
    </xf>
    <xf numFmtId="9" fontId="17" fillId="20" borderId="28" xfId="0" applyNumberFormat="1" applyFont="1" applyFill="1" applyBorder="1" applyAlignment="1" applyProtection="1">
      <alignment horizontal="center" vertical="center"/>
      <protection locked="0"/>
    </xf>
    <xf numFmtId="165" fontId="17" fillId="11" borderId="28" xfId="0" applyNumberFormat="1" applyFont="1" applyFill="1" applyBorder="1" applyAlignment="1">
      <alignment vertical="center"/>
    </xf>
    <xf numFmtId="165" fontId="18" fillId="29" borderId="29" xfId="0" applyNumberFormat="1" applyFont="1" applyFill="1" applyBorder="1"/>
    <xf numFmtId="0" fontId="20" fillId="18" borderId="37" xfId="0" applyFont="1" applyFill="1" applyBorder="1" applyAlignment="1">
      <alignment horizontal="center" vertical="center"/>
    </xf>
    <xf numFmtId="165" fontId="17" fillId="11" borderId="21" xfId="34" applyFont="1" applyFill="1" applyBorder="1" applyAlignment="1" applyProtection="1">
      <alignment vertical="center"/>
    </xf>
    <xf numFmtId="165" fontId="17" fillId="11" borderId="41" xfId="34" applyFont="1" applyFill="1" applyBorder="1" applyAlignment="1" applyProtection="1">
      <alignment vertical="center"/>
    </xf>
    <xf numFmtId="165" fontId="17" fillId="11" borderId="28" xfId="34" applyFont="1" applyFill="1" applyBorder="1" applyAlignment="1" applyProtection="1">
      <alignment vertical="center"/>
    </xf>
    <xf numFmtId="165" fontId="18" fillId="32" borderId="29" xfId="34" applyFont="1" applyFill="1" applyBorder="1" applyAlignment="1" applyProtection="1">
      <alignment vertical="center"/>
    </xf>
    <xf numFmtId="0" fontId="18" fillId="32" borderId="44" xfId="0" applyFont="1" applyFill="1" applyBorder="1" applyAlignment="1">
      <alignment horizontal="center" vertical="center"/>
    </xf>
    <xf numFmtId="0" fontId="18" fillId="32" borderId="42" xfId="0" applyFont="1" applyFill="1" applyBorder="1" applyAlignment="1">
      <alignment horizontal="center" vertical="center"/>
    </xf>
    <xf numFmtId="0" fontId="18" fillId="32" borderId="32" xfId="0" applyFont="1" applyFill="1" applyBorder="1" applyAlignment="1">
      <alignment horizontal="center" vertical="center"/>
    </xf>
    <xf numFmtId="0" fontId="18" fillId="32" borderId="29" xfId="0" applyFont="1" applyFill="1" applyBorder="1" applyAlignment="1">
      <alignment horizontal="center" vertical="center"/>
    </xf>
    <xf numFmtId="10" fontId="17" fillId="11" borderId="21" xfId="0" applyNumberFormat="1" applyFont="1" applyFill="1" applyBorder="1" applyAlignment="1">
      <alignment horizontal="center" vertical="center"/>
    </xf>
    <xf numFmtId="10" fontId="17" fillId="11" borderId="41" xfId="0" applyNumberFormat="1" applyFont="1" applyFill="1" applyBorder="1" applyAlignment="1">
      <alignment horizontal="center" vertical="center"/>
    </xf>
    <xf numFmtId="10" fontId="17" fillId="11" borderId="28" xfId="0" applyNumberFormat="1" applyFont="1" applyFill="1" applyBorder="1" applyAlignment="1">
      <alignment horizontal="center" vertical="center"/>
    </xf>
    <xf numFmtId="10" fontId="18" fillId="32" borderId="35" xfId="0" applyNumberFormat="1" applyFont="1" applyFill="1" applyBorder="1" applyAlignment="1">
      <alignment horizontal="center" vertical="center"/>
    </xf>
    <xf numFmtId="165" fontId="18" fillId="32" borderId="36" xfId="34" applyFont="1" applyFill="1" applyBorder="1" applyAlignment="1" applyProtection="1">
      <alignment vertical="center"/>
    </xf>
    <xf numFmtId="0" fontId="18" fillId="18" borderId="0" xfId="0" applyFont="1" applyFill="1" applyAlignment="1">
      <alignment horizontal="right" vertical="center"/>
    </xf>
    <xf numFmtId="10" fontId="18" fillId="18" borderId="0" xfId="0" applyNumberFormat="1" applyFont="1" applyFill="1" applyAlignment="1">
      <alignment horizontal="center" vertical="center"/>
    </xf>
    <xf numFmtId="0" fontId="18" fillId="32" borderId="12" xfId="0" applyFont="1" applyFill="1" applyBorder="1" applyAlignment="1">
      <alignment horizontal="center" vertical="center"/>
    </xf>
    <xf numFmtId="0" fontId="18" fillId="32" borderId="33" xfId="0" applyFont="1" applyFill="1" applyBorder="1" applyAlignment="1">
      <alignment horizontal="center" vertical="center"/>
    </xf>
    <xf numFmtId="0" fontId="17" fillId="18" borderId="41" xfId="0" applyFont="1" applyFill="1" applyBorder="1" applyAlignment="1" applyProtection="1">
      <alignment horizontal="center" vertical="center"/>
      <protection locked="0"/>
    </xf>
    <xf numFmtId="0" fontId="17" fillId="18" borderId="21" xfId="0" applyFont="1" applyFill="1" applyBorder="1" applyAlignment="1" applyProtection="1">
      <alignment horizontal="center" vertical="center"/>
      <protection locked="0"/>
    </xf>
    <xf numFmtId="0" fontId="18" fillId="32" borderId="32" xfId="0" applyFont="1" applyFill="1" applyBorder="1" applyAlignment="1">
      <alignment horizontal="center" vertical="center" wrapText="1"/>
    </xf>
    <xf numFmtId="0" fontId="32" fillId="19" borderId="0" xfId="0" applyFont="1" applyFill="1"/>
    <xf numFmtId="0" fontId="24" fillId="19" borderId="0" xfId="36" applyFont="1" applyFill="1" applyAlignment="1">
      <alignment horizontal="center"/>
    </xf>
    <xf numFmtId="43" fontId="25" fillId="19" borderId="0" xfId="45" applyFont="1" applyFill="1" applyBorder="1"/>
    <xf numFmtId="43" fontId="25" fillId="19" borderId="0" xfId="45" applyFont="1" applyFill="1" applyBorder="1" applyAlignment="1">
      <alignment vertical="center"/>
    </xf>
    <xf numFmtId="43" fontId="24" fillId="19" borderId="0" xfId="45" applyFont="1" applyFill="1" applyBorder="1"/>
    <xf numFmtId="0" fontId="18" fillId="18" borderId="0" xfId="0" applyFont="1" applyFill="1" applyAlignment="1">
      <alignment horizontal="right"/>
    </xf>
    <xf numFmtId="0" fontId="20" fillId="18" borderId="0" xfId="0" applyFont="1" applyFill="1" applyAlignment="1">
      <alignment horizontal="center" vertical="center"/>
    </xf>
    <xf numFmtId="14" fontId="17" fillId="18" borderId="0" xfId="0" applyNumberFormat="1" applyFont="1" applyFill="1" applyAlignment="1" applyProtection="1">
      <alignment horizontal="center" vertical="center"/>
      <protection locked="0"/>
    </xf>
    <xf numFmtId="0" fontId="17" fillId="20" borderId="41" xfId="0" applyFont="1" applyFill="1" applyBorder="1" applyAlignment="1">
      <alignment horizontal="center" vertical="center" wrapText="1"/>
    </xf>
    <xf numFmtId="165" fontId="18" fillId="32" borderId="12" xfId="34" applyFont="1" applyFill="1" applyBorder="1" applyAlignment="1" applyProtection="1">
      <alignment vertical="center"/>
    </xf>
    <xf numFmtId="10" fontId="17" fillId="11" borderId="21" xfId="38" applyNumberFormat="1" applyFont="1" applyFill="1" applyBorder="1" applyAlignment="1">
      <alignment horizontal="center" vertical="center"/>
    </xf>
    <xf numFmtId="165" fontId="17" fillId="11" borderId="21" xfId="34" applyFont="1" applyFill="1" applyBorder="1" applyAlignment="1">
      <alignment vertical="center"/>
    </xf>
    <xf numFmtId="10" fontId="17" fillId="11" borderId="41" xfId="38" applyNumberFormat="1" applyFont="1" applyFill="1" applyBorder="1" applyAlignment="1">
      <alignment horizontal="center" vertical="center"/>
    </xf>
    <xf numFmtId="165" fontId="17" fillId="11" borderId="41" xfId="34" applyFont="1" applyFill="1" applyBorder="1" applyAlignment="1">
      <alignment vertical="center"/>
    </xf>
    <xf numFmtId="10" fontId="17" fillId="11" borderId="28" xfId="38" applyNumberFormat="1" applyFont="1" applyFill="1" applyBorder="1" applyAlignment="1">
      <alignment horizontal="center" vertical="center"/>
    </xf>
    <xf numFmtId="165" fontId="17" fillId="11" borderId="28" xfId="34" applyFont="1" applyFill="1" applyBorder="1" applyAlignment="1">
      <alignment vertical="center"/>
    </xf>
    <xf numFmtId="10" fontId="18" fillId="32" borderId="32" xfId="38" applyNumberFormat="1" applyFont="1" applyFill="1" applyBorder="1" applyAlignment="1">
      <alignment horizontal="center" vertical="center"/>
    </xf>
    <xf numFmtId="165" fontId="18" fillId="32" borderId="33" xfId="34" applyFont="1" applyFill="1" applyBorder="1" applyAlignment="1">
      <alignment vertical="center"/>
    </xf>
    <xf numFmtId="0" fontId="31" fillId="19" borderId="21" xfId="0" applyFont="1" applyFill="1" applyBorder="1" applyAlignment="1">
      <alignment horizontal="center" vertical="center" wrapText="1"/>
    </xf>
    <xf numFmtId="0" fontId="39" fillId="19" borderId="21" xfId="0" applyFont="1" applyFill="1" applyBorder="1" applyAlignment="1">
      <alignment horizontal="center" vertical="center" wrapText="1"/>
    </xf>
    <xf numFmtId="165" fontId="17" fillId="11" borderId="15" xfId="34" applyFont="1" applyFill="1" applyBorder="1" applyAlignment="1" applyProtection="1">
      <alignment vertical="center"/>
    </xf>
    <xf numFmtId="10" fontId="18" fillId="18" borderId="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>
      <alignment vertical="center"/>
    </xf>
    <xf numFmtId="10" fontId="17" fillId="11" borderId="0" xfId="38" applyNumberFormat="1" applyFont="1" applyFill="1" applyBorder="1" applyAlignment="1">
      <alignment horizontal="center" vertical="center"/>
    </xf>
    <xf numFmtId="165" fontId="17" fillId="11" borderId="0" xfId="34" applyFont="1" applyFill="1" applyBorder="1" applyAlignment="1" applyProtection="1">
      <alignment vertical="center"/>
    </xf>
    <xf numFmtId="165" fontId="17" fillId="11" borderId="10" xfId="0" applyNumberFormat="1" applyFont="1" applyFill="1" applyBorder="1" applyAlignment="1">
      <alignment vertical="center"/>
    </xf>
    <xf numFmtId="0" fontId="18" fillId="32" borderId="47" xfId="0" applyFont="1" applyFill="1" applyBorder="1" applyAlignment="1">
      <alignment horizontal="center" vertical="center"/>
    </xf>
    <xf numFmtId="0" fontId="18" fillId="32" borderId="48" xfId="0" applyFont="1" applyFill="1" applyBorder="1" applyAlignment="1">
      <alignment horizontal="center" vertical="center"/>
    </xf>
    <xf numFmtId="0" fontId="18" fillId="32" borderId="23" xfId="0" applyFont="1" applyFill="1" applyBorder="1" applyAlignment="1">
      <alignment horizontal="center"/>
    </xf>
    <xf numFmtId="0" fontId="18" fillId="11" borderId="13" xfId="0" applyFont="1" applyFill="1" applyBorder="1" applyAlignment="1">
      <alignment horizontal="center" vertical="center"/>
    </xf>
    <xf numFmtId="165" fontId="17" fillId="11" borderId="11" xfId="0" applyNumberFormat="1" applyFont="1" applyFill="1" applyBorder="1" applyAlignment="1">
      <alignment vertical="center"/>
    </xf>
    <xf numFmtId="0" fontId="18" fillId="11" borderId="12" xfId="0" applyFont="1" applyFill="1" applyBorder="1" applyAlignment="1">
      <alignment horizontal="center" vertical="center"/>
    </xf>
    <xf numFmtId="0" fontId="18" fillId="32" borderId="23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left" vertical="center"/>
    </xf>
    <xf numFmtId="0" fontId="17" fillId="32" borderId="24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center" vertical="center" shrinkToFit="1"/>
    </xf>
    <xf numFmtId="0" fontId="18" fillId="32" borderId="12" xfId="0" applyFont="1" applyFill="1" applyBorder="1" applyAlignment="1">
      <alignment horizontal="center" vertical="center" shrinkToFit="1"/>
    </xf>
    <xf numFmtId="0" fontId="18" fillId="32" borderId="10" xfId="0" applyFont="1" applyFill="1" applyBorder="1" applyAlignment="1">
      <alignment horizontal="center" vertical="center"/>
    </xf>
    <xf numFmtId="0" fontId="18" fillId="35" borderId="25" xfId="0" applyFont="1" applyFill="1" applyBorder="1" applyAlignment="1">
      <alignment vertical="center"/>
    </xf>
    <xf numFmtId="165" fontId="18" fillId="35" borderId="10" xfId="34" applyFont="1" applyFill="1" applyBorder="1" applyAlignment="1" applyProtection="1">
      <alignment vertical="center"/>
    </xf>
    <xf numFmtId="165" fontId="18" fillId="32" borderId="26" xfId="0" applyNumberFormat="1" applyFont="1" applyFill="1" applyBorder="1" applyAlignment="1">
      <alignment horizontal="center" vertical="center"/>
    </xf>
    <xf numFmtId="10" fontId="18" fillId="20" borderId="21" xfId="0" applyNumberFormat="1" applyFont="1" applyFill="1" applyBorder="1" applyAlignment="1">
      <alignment vertical="center"/>
    </xf>
    <xf numFmtId="0" fontId="18" fillId="18" borderId="21" xfId="0" applyFont="1" applyFill="1" applyBorder="1" applyAlignment="1">
      <alignment horizontal="center" vertical="center"/>
    </xf>
    <xf numFmtId="10" fontId="18" fillId="20" borderId="41" xfId="0" applyNumberFormat="1" applyFont="1" applyFill="1" applyBorder="1" applyAlignment="1">
      <alignment vertical="center"/>
    </xf>
    <xf numFmtId="10" fontId="18" fillId="20" borderId="28" xfId="0" applyNumberFormat="1" applyFont="1" applyFill="1" applyBorder="1" applyAlignment="1">
      <alignment vertical="center"/>
    </xf>
    <xf numFmtId="2" fontId="18" fillId="21" borderId="0" xfId="0" applyNumberFormat="1" applyFont="1" applyFill="1" applyAlignment="1">
      <alignment vertical="center"/>
    </xf>
    <xf numFmtId="2" fontId="18" fillId="20" borderId="54" xfId="0" applyNumberFormat="1" applyFont="1" applyFill="1" applyBorder="1" applyAlignment="1">
      <alignment vertical="center"/>
    </xf>
    <xf numFmtId="0" fontId="18" fillId="18" borderId="28" xfId="0" applyFont="1" applyFill="1" applyBorder="1" applyAlignment="1">
      <alignment horizontal="center" vertical="center"/>
    </xf>
    <xf numFmtId="166" fontId="18" fillId="18" borderId="0" xfId="44" applyNumberFormat="1" applyFont="1" applyFill="1" applyBorder="1" applyAlignment="1">
      <alignment horizontal="center" vertical="center"/>
    </xf>
    <xf numFmtId="0" fontId="20" fillId="19" borderId="23" xfId="0" applyFont="1" applyFill="1" applyBorder="1" applyAlignment="1">
      <alignment horizontal="center" vertical="center"/>
    </xf>
    <xf numFmtId="0" fontId="20" fillId="19" borderId="24" xfId="0" applyFont="1" applyFill="1" applyBorder="1" applyAlignment="1">
      <alignment horizontal="center" vertical="center"/>
    </xf>
    <xf numFmtId="0" fontId="20" fillId="19" borderId="29" xfId="0" applyFont="1" applyFill="1" applyBorder="1" applyAlignment="1">
      <alignment horizontal="center" vertical="center"/>
    </xf>
    <xf numFmtId="10" fontId="17" fillId="18" borderId="21" xfId="0" applyNumberFormat="1" applyFont="1" applyFill="1" applyBorder="1" applyAlignment="1">
      <alignment horizontal="center" vertical="center"/>
    </xf>
    <xf numFmtId="165" fontId="17" fillId="18" borderId="21" xfId="0" applyNumberFormat="1" applyFont="1" applyFill="1" applyBorder="1" applyAlignment="1">
      <alignment vertical="center"/>
    </xf>
    <xf numFmtId="0" fontId="17" fillId="0" borderId="21" xfId="0" applyFont="1" applyBorder="1" applyAlignment="1" applyProtection="1">
      <alignment horizontal="center" vertical="center"/>
      <protection locked="0"/>
    </xf>
    <xf numFmtId="10" fontId="17" fillId="0" borderId="21" xfId="0" applyNumberFormat="1" applyFont="1" applyBorder="1" applyAlignment="1">
      <alignment horizontal="center" vertical="center"/>
    </xf>
    <xf numFmtId="165" fontId="17" fillId="0" borderId="21" xfId="0" applyNumberFormat="1" applyFont="1" applyBorder="1" applyAlignment="1">
      <alignment vertical="center"/>
    </xf>
    <xf numFmtId="166" fontId="18" fillId="32" borderId="33" xfId="44" applyNumberFormat="1" applyFont="1" applyFill="1" applyBorder="1" applyAlignment="1">
      <alignment horizontal="right" vertical="center"/>
    </xf>
    <xf numFmtId="10" fontId="17" fillId="18" borderId="21" xfId="38" applyNumberFormat="1" applyFont="1" applyFill="1" applyBorder="1" applyAlignment="1">
      <alignment horizontal="center" vertical="center"/>
    </xf>
    <xf numFmtId="165" fontId="17" fillId="18" borderId="21" xfId="34" applyFont="1" applyFill="1" applyBorder="1" applyAlignment="1">
      <alignment vertical="center"/>
    </xf>
    <xf numFmtId="0" fontId="17" fillId="18" borderId="28" xfId="0" applyFont="1" applyFill="1" applyBorder="1" applyAlignment="1" applyProtection="1">
      <alignment horizontal="center" vertical="center"/>
      <protection locked="0"/>
    </xf>
    <xf numFmtId="10" fontId="17" fillId="18" borderId="28" xfId="0" applyNumberFormat="1" applyFont="1" applyFill="1" applyBorder="1" applyAlignment="1">
      <alignment horizontal="center" vertical="center"/>
    </xf>
    <xf numFmtId="165" fontId="17" fillId="18" borderId="28" xfId="0" applyNumberFormat="1" applyFont="1" applyFill="1" applyBorder="1" applyAlignment="1">
      <alignment vertical="center"/>
    </xf>
    <xf numFmtId="0" fontId="18" fillId="18" borderId="41" xfId="0" applyFont="1" applyFill="1" applyBorder="1" applyAlignment="1">
      <alignment horizontal="center" vertical="center"/>
    </xf>
    <xf numFmtId="10" fontId="17" fillId="18" borderId="41" xfId="0" applyNumberFormat="1" applyFont="1" applyFill="1" applyBorder="1" applyAlignment="1">
      <alignment horizontal="center" vertical="center"/>
    </xf>
    <xf numFmtId="165" fontId="17" fillId="18" borderId="41" xfId="0" applyNumberFormat="1" applyFont="1" applyFill="1" applyBorder="1" applyAlignment="1">
      <alignment vertical="center"/>
    </xf>
    <xf numFmtId="0" fontId="18" fillId="35" borderId="19" xfId="0" applyFont="1" applyFill="1" applyBorder="1" applyAlignment="1">
      <alignment vertical="center"/>
    </xf>
    <xf numFmtId="165" fontId="18" fillId="35" borderId="12" xfId="34" applyFont="1" applyFill="1" applyBorder="1" applyAlignment="1" applyProtection="1">
      <alignment vertical="center"/>
    </xf>
    <xf numFmtId="164" fontId="31" fillId="22" borderId="27" xfId="0" applyNumberFormat="1" applyFont="1" applyFill="1" applyBorder="1" applyAlignment="1">
      <alignment vertical="center" wrapText="1"/>
    </xf>
    <xf numFmtId="166" fontId="18" fillId="20" borderId="21" xfId="38" applyNumberFormat="1" applyFont="1" applyFill="1" applyBorder="1" applyAlignment="1">
      <alignment horizontal="right" vertical="center"/>
    </xf>
    <xf numFmtId="166" fontId="18" fillId="20" borderId="21" xfId="34" applyNumberFormat="1" applyFont="1" applyFill="1" applyBorder="1" applyAlignment="1" applyProtection="1">
      <alignment horizontal="right" vertical="center"/>
      <protection locked="0"/>
    </xf>
    <xf numFmtId="166" fontId="18" fillId="24" borderId="53" xfId="34" applyNumberFormat="1" applyFont="1" applyFill="1" applyBorder="1" applyAlignment="1" applyProtection="1">
      <alignment horizontal="right" vertical="center"/>
    </xf>
    <xf numFmtId="166" fontId="18" fillId="24" borderId="28" xfId="34" applyNumberFormat="1" applyFont="1" applyFill="1" applyBorder="1" applyAlignment="1" applyProtection="1">
      <alignment horizontal="right" vertical="center"/>
    </xf>
    <xf numFmtId="166" fontId="18" fillId="20" borderId="28" xfId="34" applyNumberFormat="1" applyFont="1" applyFill="1" applyBorder="1" applyAlignment="1" applyProtection="1">
      <alignment horizontal="right" vertical="center"/>
      <protection locked="0"/>
    </xf>
    <xf numFmtId="10" fontId="17" fillId="36" borderId="21" xfId="38" applyNumberFormat="1" applyFont="1" applyFill="1" applyBorder="1" applyAlignment="1" applyProtection="1">
      <alignment horizontal="center" vertical="center"/>
      <protection locked="0"/>
    </xf>
    <xf numFmtId="166" fontId="31" fillId="22" borderId="27" xfId="0" applyNumberFormat="1" applyFont="1" applyFill="1" applyBorder="1" applyAlignment="1">
      <alignment vertical="center" wrapText="1"/>
    </xf>
    <xf numFmtId="10" fontId="17" fillId="0" borderId="41" xfId="0" applyNumberFormat="1" applyFont="1" applyBorder="1" applyAlignment="1">
      <alignment horizontal="center" vertical="center"/>
    </xf>
    <xf numFmtId="10" fontId="17" fillId="0" borderId="28" xfId="0" applyNumberFormat="1" applyFont="1" applyBorder="1" applyAlignment="1">
      <alignment horizontal="center" vertical="center"/>
    </xf>
    <xf numFmtId="10" fontId="18" fillId="37" borderId="21" xfId="38" applyNumberFormat="1" applyFont="1" applyFill="1" applyBorder="1" applyAlignment="1">
      <alignment horizontal="center" vertical="center"/>
    </xf>
    <xf numFmtId="165" fontId="18" fillId="37" borderId="21" xfId="34" applyFont="1" applyFill="1" applyBorder="1" applyAlignment="1" applyProtection="1">
      <alignment vertical="center"/>
    </xf>
    <xf numFmtId="10" fontId="18" fillId="38" borderId="12" xfId="0" applyNumberFormat="1" applyFont="1" applyFill="1" applyBorder="1" applyAlignment="1">
      <alignment horizontal="center" vertical="center"/>
    </xf>
    <xf numFmtId="165" fontId="18" fillId="38" borderId="12" xfId="34" applyFont="1" applyFill="1" applyBorder="1" applyAlignment="1" applyProtection="1">
      <alignment vertical="center"/>
    </xf>
    <xf numFmtId="0" fontId="17" fillId="11" borderId="0" xfId="0" applyFont="1" applyFill="1" applyAlignment="1">
      <alignment horizontal="center"/>
    </xf>
    <xf numFmtId="0" fontId="17" fillId="19" borderId="0" xfId="0" applyFont="1" applyFill="1" applyAlignment="1">
      <alignment vertical="center"/>
    </xf>
    <xf numFmtId="165" fontId="17" fillId="11" borderId="0" xfId="0" applyNumberFormat="1" applyFont="1" applyFill="1" applyAlignment="1">
      <alignment horizontal="center"/>
    </xf>
    <xf numFmtId="44" fontId="41" fillId="0" borderId="21" xfId="0" applyNumberFormat="1" applyFont="1" applyBorder="1"/>
    <xf numFmtId="44" fontId="41" fillId="11" borderId="21" xfId="0" applyNumberFormat="1" applyFont="1" applyFill="1" applyBorder="1" applyAlignment="1">
      <alignment horizontal="center"/>
    </xf>
    <xf numFmtId="165" fontId="41" fillId="11" borderId="21" xfId="0" applyNumberFormat="1" applyFont="1" applyFill="1" applyBorder="1" applyAlignment="1">
      <alignment horizontal="center"/>
    </xf>
    <xf numFmtId="165" fontId="18" fillId="32" borderId="39" xfId="34" applyFont="1" applyFill="1" applyBorder="1" applyAlignment="1" applyProtection="1">
      <alignment vertical="center"/>
    </xf>
    <xf numFmtId="0" fontId="20" fillId="18" borderId="23" xfId="0" applyFont="1" applyFill="1" applyBorder="1" applyAlignment="1">
      <alignment horizontal="center" vertical="center"/>
    </xf>
    <xf numFmtId="0" fontId="20" fillId="18" borderId="24" xfId="0" applyFont="1" applyFill="1" applyBorder="1" applyAlignment="1">
      <alignment horizontal="center" vertical="center"/>
    </xf>
    <xf numFmtId="0" fontId="20" fillId="18" borderId="29" xfId="0" applyFont="1" applyFill="1" applyBorder="1" applyAlignment="1">
      <alignment horizontal="center" vertical="center"/>
    </xf>
    <xf numFmtId="165" fontId="17" fillId="11" borderId="41" xfId="34" applyFont="1" applyFill="1" applyBorder="1" applyAlignment="1" applyProtection="1">
      <alignment horizontal="right" vertical="center"/>
    </xf>
    <xf numFmtId="165" fontId="17" fillId="11" borderId="28" xfId="34" applyFont="1" applyFill="1" applyBorder="1" applyAlignment="1" applyProtection="1">
      <alignment horizontal="right" vertical="center"/>
    </xf>
    <xf numFmtId="164" fontId="0" fillId="18" borderId="0" xfId="0" applyNumberFormat="1" applyFill="1"/>
    <xf numFmtId="0" fontId="18" fillId="11" borderId="22" xfId="0" applyFont="1" applyFill="1" applyBorder="1" applyAlignment="1">
      <alignment horizontal="center" vertical="center"/>
    </xf>
    <xf numFmtId="165" fontId="18" fillId="32" borderId="60" xfId="34" applyFont="1" applyFill="1" applyBorder="1" applyAlignment="1" applyProtection="1">
      <alignment vertical="center"/>
    </xf>
    <xf numFmtId="0" fontId="42" fillId="18" borderId="18" xfId="0" applyFont="1" applyFill="1" applyBorder="1" applyAlignment="1">
      <alignment horizontal="left" vertical="center" wrapText="1"/>
    </xf>
    <xf numFmtId="0" fontId="17" fillId="18" borderId="18" xfId="0" applyFont="1" applyFill="1" applyBorder="1" applyAlignment="1">
      <alignment horizontal="left" vertical="center"/>
    </xf>
    <xf numFmtId="10" fontId="17" fillId="11" borderId="21" xfId="38" quotePrefix="1" applyNumberFormat="1" applyFont="1" applyFill="1" applyBorder="1" applyAlignment="1">
      <alignment horizontal="center" vertical="center"/>
    </xf>
    <xf numFmtId="0" fontId="31" fillId="22" borderId="22" xfId="0" applyFont="1" applyFill="1" applyBorder="1" applyAlignment="1">
      <alignment horizontal="center" vertical="center" wrapText="1"/>
    </xf>
    <xf numFmtId="0" fontId="40" fillId="0" borderId="21" xfId="0" applyFont="1" applyBorder="1" applyAlignment="1">
      <alignment vertical="top" wrapText="1"/>
    </xf>
    <xf numFmtId="0" fontId="39" fillId="19" borderId="21" xfId="0" applyFont="1" applyFill="1" applyBorder="1" applyAlignment="1">
      <alignment vertical="top" wrapText="1"/>
    </xf>
    <xf numFmtId="165" fontId="17" fillId="18" borderId="41" xfId="34" applyFont="1" applyFill="1" applyBorder="1" applyAlignment="1" applyProtection="1">
      <alignment horizontal="center" vertical="center"/>
      <protection locked="0"/>
    </xf>
    <xf numFmtId="165" fontId="17" fillId="18" borderId="21" xfId="34" applyFont="1" applyFill="1" applyBorder="1" applyAlignment="1" applyProtection="1">
      <alignment horizontal="center" vertical="center"/>
      <protection locked="0"/>
    </xf>
    <xf numFmtId="165" fontId="17" fillId="19" borderId="21" xfId="34" applyFont="1" applyFill="1" applyBorder="1" applyAlignment="1" applyProtection="1">
      <alignment horizontal="center" vertical="center"/>
      <protection locked="0"/>
    </xf>
    <xf numFmtId="49" fontId="17" fillId="20" borderId="21" xfId="0" applyNumberFormat="1" applyFont="1" applyFill="1" applyBorder="1" applyAlignment="1" applyProtection="1">
      <alignment horizontal="center" vertical="center"/>
      <protection locked="0"/>
    </xf>
    <xf numFmtId="164" fontId="0" fillId="19" borderId="21" xfId="0" applyNumberFormat="1" applyFill="1" applyBorder="1" applyAlignment="1">
      <alignment horizontal="center" vertical="center"/>
    </xf>
    <xf numFmtId="0" fontId="22" fillId="0" borderId="21" xfId="0" applyFont="1" applyBorder="1" applyAlignment="1" applyProtection="1">
      <alignment horizontal="center"/>
      <protection locked="0"/>
    </xf>
    <xf numFmtId="165" fontId="22" fillId="0" borderId="21" xfId="0" applyNumberFormat="1" applyFont="1" applyBorder="1" applyProtection="1">
      <protection locked="0"/>
    </xf>
    <xf numFmtId="0" fontId="43" fillId="25" borderId="62" xfId="0" applyFont="1" applyFill="1" applyBorder="1" applyAlignment="1" applyProtection="1">
      <alignment horizontal="center" vertical="center"/>
      <protection locked="0"/>
    </xf>
    <xf numFmtId="0" fontId="43" fillId="25" borderId="61" xfId="0" applyFont="1" applyFill="1" applyBorder="1" applyAlignment="1" applyProtection="1">
      <alignment horizontal="center" vertical="center" wrapText="1"/>
      <protection locked="0"/>
    </xf>
    <xf numFmtId="0" fontId="43" fillId="25" borderId="61" xfId="0" applyFont="1" applyFill="1" applyBorder="1" applyAlignment="1" applyProtection="1">
      <alignment horizontal="center" vertical="center"/>
      <protection locked="0"/>
    </xf>
    <xf numFmtId="0" fontId="43" fillId="25" borderId="63" xfId="0" applyFont="1" applyFill="1" applyBorder="1" applyAlignment="1" applyProtection="1">
      <alignment horizontal="center" vertical="center" wrapText="1"/>
      <protection locked="0"/>
    </xf>
    <xf numFmtId="0" fontId="44" fillId="0" borderId="21" xfId="0" applyFont="1" applyBorder="1" applyAlignment="1" applyProtection="1">
      <alignment horizontal="center" vertical="center"/>
      <protection locked="0"/>
    </xf>
    <xf numFmtId="0" fontId="44" fillId="0" borderId="21" xfId="0" applyFont="1" applyBorder="1" applyAlignment="1" applyProtection="1">
      <alignment horizontal="center" vertical="center" wrapText="1"/>
      <protection locked="0"/>
    </xf>
    <xf numFmtId="0" fontId="44" fillId="26" borderId="21" xfId="0" applyFont="1" applyFill="1" applyBorder="1" applyAlignment="1" applyProtection="1">
      <alignment horizontal="center" vertical="center" wrapText="1"/>
      <protection locked="0"/>
    </xf>
    <xf numFmtId="165" fontId="44" fillId="26" borderId="21" xfId="34" applyFont="1" applyFill="1" applyBorder="1" applyAlignment="1" applyProtection="1">
      <alignment horizontal="center" vertical="center" wrapText="1"/>
      <protection locked="0"/>
    </xf>
    <xf numFmtId="0" fontId="44" fillId="0" borderId="21" xfId="0" applyFont="1" applyBorder="1" applyAlignment="1" applyProtection="1">
      <alignment horizontal="left" vertical="center" wrapText="1"/>
      <protection locked="0"/>
    </xf>
    <xf numFmtId="0" fontId="21" fillId="0" borderId="21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wrapText="1"/>
    </xf>
    <xf numFmtId="166" fontId="17" fillId="20" borderId="21" xfId="34" applyNumberFormat="1" applyFont="1" applyFill="1" applyBorder="1" applyAlignment="1" applyProtection="1">
      <alignment horizontal="center" vertical="center"/>
    </xf>
    <xf numFmtId="0" fontId="27" fillId="34" borderId="23" xfId="0" applyFont="1" applyFill="1" applyBorder="1" applyAlignment="1">
      <alignment horizontal="center"/>
    </xf>
    <xf numFmtId="0" fontId="27" fillId="34" borderId="24" xfId="0" applyFont="1" applyFill="1" applyBorder="1" applyAlignment="1">
      <alignment horizontal="center"/>
    </xf>
    <xf numFmtId="0" fontId="27" fillId="34" borderId="29" xfId="0" applyFont="1" applyFill="1" applyBorder="1" applyAlignment="1">
      <alignment horizontal="center"/>
    </xf>
    <xf numFmtId="0" fontId="18" fillId="32" borderId="43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center" vertical="center"/>
    </xf>
    <xf numFmtId="0" fontId="18" fillId="32" borderId="42" xfId="0" applyFont="1" applyFill="1" applyBorder="1" applyAlignment="1">
      <alignment horizontal="center" vertical="center"/>
    </xf>
    <xf numFmtId="0" fontId="17" fillId="11" borderId="55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17" fillId="11" borderId="25" xfId="0" applyFont="1" applyFill="1" applyBorder="1" applyAlignment="1">
      <alignment horizontal="lef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29" xfId="0" applyFont="1" applyFill="1" applyBorder="1" applyAlignment="1">
      <alignment horizontal="center" vertical="center"/>
    </xf>
    <xf numFmtId="0" fontId="18" fillId="32" borderId="49" xfId="0" applyFont="1" applyFill="1" applyBorder="1" applyAlignment="1">
      <alignment horizontal="center" vertical="center"/>
    </xf>
    <xf numFmtId="0" fontId="18" fillId="32" borderId="37" xfId="0" applyFont="1" applyFill="1" applyBorder="1" applyAlignment="1">
      <alignment horizontal="center" vertical="center"/>
    </xf>
    <xf numFmtId="0" fontId="18" fillId="32" borderId="50" xfId="0" applyFont="1" applyFill="1" applyBorder="1" applyAlignment="1">
      <alignment horizontal="center" vertical="center"/>
    </xf>
    <xf numFmtId="0" fontId="17" fillId="18" borderId="21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horizontal="left" vertical="center" wrapText="1"/>
    </xf>
    <xf numFmtId="0" fontId="17" fillId="11" borderId="21" xfId="0" applyFont="1" applyFill="1" applyBorder="1" applyAlignment="1">
      <alignment horizontal="left" vertical="center"/>
    </xf>
    <xf numFmtId="0" fontId="18" fillId="32" borderId="59" xfId="0" applyFont="1" applyFill="1" applyBorder="1" applyAlignment="1">
      <alignment horizontal="right" vertical="center"/>
    </xf>
    <xf numFmtId="0" fontId="18" fillId="32" borderId="37" xfId="0" applyFont="1" applyFill="1" applyBorder="1" applyAlignment="1">
      <alignment horizontal="right" vertical="center"/>
    </xf>
    <xf numFmtId="0" fontId="18" fillId="32" borderId="50" xfId="0" applyFont="1" applyFill="1" applyBorder="1" applyAlignment="1">
      <alignment horizontal="right" vertical="center"/>
    </xf>
    <xf numFmtId="0" fontId="18" fillId="37" borderId="22" xfId="0" applyFont="1" applyFill="1" applyBorder="1" applyAlignment="1">
      <alignment horizontal="right" vertical="center"/>
    </xf>
    <xf numFmtId="0" fontId="18" fillId="37" borderId="20" xfId="0" applyFont="1" applyFill="1" applyBorder="1" applyAlignment="1">
      <alignment horizontal="right" vertical="center"/>
    </xf>
    <xf numFmtId="0" fontId="18" fillId="37" borderId="27" xfId="0" applyFont="1" applyFill="1" applyBorder="1" applyAlignment="1">
      <alignment horizontal="right" vertical="center"/>
    </xf>
    <xf numFmtId="0" fontId="17" fillId="18" borderId="28" xfId="0" applyFont="1" applyFill="1" applyBorder="1" applyAlignment="1">
      <alignment horizontal="left" vertical="center"/>
    </xf>
    <xf numFmtId="0" fontId="18" fillId="38" borderId="34" xfId="0" applyFont="1" applyFill="1" applyBorder="1" applyAlignment="1">
      <alignment horizontal="right" vertical="center"/>
    </xf>
    <xf numFmtId="0" fontId="18" fillId="38" borderId="35" xfId="0" applyFont="1" applyFill="1" applyBorder="1" applyAlignment="1">
      <alignment horizontal="right" vertical="center"/>
    </xf>
    <xf numFmtId="0" fontId="18" fillId="38" borderId="36" xfId="0" applyFont="1" applyFill="1" applyBorder="1" applyAlignment="1">
      <alignment horizontal="right" vertical="center"/>
    </xf>
    <xf numFmtId="0" fontId="18" fillId="18" borderId="56" xfId="0" applyFont="1" applyFill="1" applyBorder="1" applyAlignment="1">
      <alignment horizontal="center" vertical="center"/>
    </xf>
    <xf numFmtId="0" fontId="18" fillId="18" borderId="18" xfId="0" applyFont="1" applyFill="1" applyBorder="1" applyAlignment="1">
      <alignment horizontal="center" vertical="center"/>
    </xf>
    <xf numFmtId="0" fontId="18" fillId="18" borderId="57" xfId="0" applyFont="1" applyFill="1" applyBorder="1" applyAlignment="1">
      <alignment horizontal="center" vertical="center"/>
    </xf>
    <xf numFmtId="0" fontId="42" fillId="18" borderId="21" xfId="0" applyFont="1" applyFill="1" applyBorder="1" applyAlignment="1">
      <alignment horizontal="left" vertical="center" wrapText="1"/>
    </xf>
    <xf numFmtId="0" fontId="17" fillId="18" borderId="41" xfId="0" applyFont="1" applyFill="1" applyBorder="1" applyAlignment="1">
      <alignment horizontal="left" vertical="center" wrapText="1"/>
    </xf>
    <xf numFmtId="0" fontId="17" fillId="18" borderId="41" xfId="0" applyFont="1" applyFill="1" applyBorder="1" applyAlignment="1">
      <alignment horizontal="left" vertical="center"/>
    </xf>
    <xf numFmtId="0" fontId="17" fillId="18" borderId="21" xfId="0" applyFont="1" applyFill="1" applyBorder="1" applyAlignment="1">
      <alignment horizontal="left" vertical="center" wrapText="1"/>
    </xf>
    <xf numFmtId="10" fontId="18" fillId="11" borderId="30" xfId="0" applyNumberFormat="1" applyFont="1" applyFill="1" applyBorder="1" applyAlignment="1">
      <alignment horizontal="left" vertical="center"/>
    </xf>
    <xf numFmtId="10" fontId="18" fillId="11" borderId="19" xfId="0" applyNumberFormat="1" applyFont="1" applyFill="1" applyBorder="1" applyAlignment="1">
      <alignment horizontal="left" vertical="center"/>
    </xf>
    <xf numFmtId="10" fontId="18" fillId="11" borderId="25" xfId="0" applyNumberFormat="1" applyFont="1" applyFill="1" applyBorder="1" applyAlignment="1">
      <alignment horizontal="left" vertical="center"/>
    </xf>
    <xf numFmtId="0" fontId="18" fillId="32" borderId="16" xfId="0" applyFont="1" applyFill="1" applyBorder="1" applyAlignment="1">
      <alignment horizontal="left" vertical="center"/>
    </xf>
    <xf numFmtId="0" fontId="18" fillId="32" borderId="17" xfId="0" applyFont="1" applyFill="1" applyBorder="1" applyAlignment="1">
      <alignment horizontal="left" vertical="center"/>
    </xf>
    <xf numFmtId="0" fontId="17" fillId="18" borderId="28" xfId="0" applyFont="1" applyFill="1" applyBorder="1" applyAlignment="1">
      <alignment vertical="center"/>
    </xf>
    <xf numFmtId="165" fontId="35" fillId="18" borderId="21" xfId="34" applyFont="1" applyFill="1" applyBorder="1" applyAlignment="1" applyProtection="1">
      <alignment horizontal="center" vertical="center"/>
      <protection locked="0"/>
    </xf>
    <xf numFmtId="0" fontId="18" fillId="32" borderId="23" xfId="0" applyFont="1" applyFill="1" applyBorder="1" applyAlignment="1">
      <alignment horizontal="right" vertical="center"/>
    </xf>
    <xf numFmtId="0" fontId="18" fillId="32" borderId="24" xfId="0" applyFont="1" applyFill="1" applyBorder="1" applyAlignment="1">
      <alignment horizontal="right" vertical="center"/>
    </xf>
    <xf numFmtId="0" fontId="18" fillId="32" borderId="42" xfId="0" applyFont="1" applyFill="1" applyBorder="1" applyAlignment="1">
      <alignment horizontal="right" vertical="center"/>
    </xf>
    <xf numFmtId="0" fontId="20" fillId="30" borderId="23" xfId="0" applyFont="1" applyFill="1" applyBorder="1" applyAlignment="1">
      <alignment horizontal="center" vertical="center"/>
    </xf>
    <xf numFmtId="0" fontId="20" fillId="30" borderId="24" xfId="0" applyFont="1" applyFill="1" applyBorder="1" applyAlignment="1">
      <alignment horizontal="center" vertical="center"/>
    </xf>
    <xf numFmtId="0" fontId="20" fillId="30" borderId="29" xfId="0" applyFont="1" applyFill="1" applyBorder="1" applyAlignment="1">
      <alignment horizontal="center" vertical="center"/>
    </xf>
    <xf numFmtId="0" fontId="18" fillId="32" borderId="24" xfId="0" applyFont="1" applyFill="1" applyBorder="1" applyAlignment="1">
      <alignment horizontal="left"/>
    </xf>
    <xf numFmtId="0" fontId="18" fillId="32" borderId="23" xfId="0" applyFont="1" applyFill="1" applyBorder="1" applyAlignment="1">
      <alignment horizontal="center"/>
    </xf>
    <xf numFmtId="0" fontId="18" fillId="32" borderId="24" xfId="0" applyFont="1" applyFill="1" applyBorder="1" applyAlignment="1">
      <alignment horizontal="center"/>
    </xf>
    <xf numFmtId="0" fontId="18" fillId="32" borderId="29" xfId="0" applyFont="1" applyFill="1" applyBorder="1" applyAlignment="1">
      <alignment horizontal="center"/>
    </xf>
    <xf numFmtId="0" fontId="17" fillId="18" borderId="22" xfId="0" applyFont="1" applyFill="1" applyBorder="1" applyAlignment="1">
      <alignment horizontal="left" vertical="center"/>
    </xf>
    <xf numFmtId="0" fontId="17" fillId="18" borderId="20" xfId="0" applyFont="1" applyFill="1" applyBorder="1" applyAlignment="1">
      <alignment horizontal="left" vertical="center"/>
    </xf>
    <xf numFmtId="0" fontId="17" fillId="18" borderId="27" xfId="0" applyFont="1" applyFill="1" applyBorder="1" applyAlignment="1">
      <alignment horizontal="left" vertical="center"/>
    </xf>
    <xf numFmtId="0" fontId="17" fillId="18" borderId="45" xfId="0" applyFont="1" applyFill="1" applyBorder="1" applyAlignment="1">
      <alignment horizontal="left" vertical="center"/>
    </xf>
    <xf numFmtId="0" fontId="17" fillId="18" borderId="31" xfId="0" applyFont="1" applyFill="1" applyBorder="1" applyAlignment="1">
      <alignment horizontal="left" vertical="center"/>
    </xf>
    <xf numFmtId="0" fontId="17" fillId="18" borderId="46" xfId="0" applyFont="1" applyFill="1" applyBorder="1" applyAlignment="1">
      <alignment horizontal="left" vertical="center"/>
    </xf>
    <xf numFmtId="0" fontId="20" fillId="33" borderId="23" xfId="0" applyFont="1" applyFill="1" applyBorder="1" applyAlignment="1">
      <alignment horizontal="center" vertical="center"/>
    </xf>
    <xf numFmtId="0" fontId="20" fillId="33" borderId="24" xfId="0" applyFont="1" applyFill="1" applyBorder="1" applyAlignment="1">
      <alignment horizontal="center" vertical="center"/>
    </xf>
    <xf numFmtId="0" fontId="20" fillId="33" borderId="29" xfId="0" applyFont="1" applyFill="1" applyBorder="1" applyAlignment="1">
      <alignment horizontal="center" vertical="center"/>
    </xf>
    <xf numFmtId="0" fontId="17" fillId="11" borderId="51" xfId="0" applyFont="1" applyFill="1" applyBorder="1" applyAlignment="1">
      <alignment horizontal="left" vertical="center"/>
    </xf>
    <xf numFmtId="0" fontId="17" fillId="11" borderId="52" xfId="0" applyFont="1" applyFill="1" applyBorder="1" applyAlignment="1">
      <alignment horizontal="left" vertical="center"/>
    </xf>
    <xf numFmtId="0" fontId="17" fillId="11" borderId="53" xfId="0" applyFont="1" applyFill="1" applyBorder="1" applyAlignment="1">
      <alignment horizontal="left" vertical="center"/>
    </xf>
    <xf numFmtId="0" fontId="17" fillId="11" borderId="45" xfId="0" applyFont="1" applyFill="1" applyBorder="1" applyAlignment="1">
      <alignment horizontal="left" vertical="center"/>
    </xf>
    <xf numFmtId="0" fontId="17" fillId="11" borderId="31" xfId="0" applyFont="1" applyFill="1" applyBorder="1" applyAlignment="1">
      <alignment horizontal="left" vertical="center"/>
    </xf>
    <xf numFmtId="0" fontId="17" fillId="11" borderId="46" xfId="0" applyFont="1" applyFill="1" applyBorder="1" applyAlignment="1">
      <alignment horizontal="left" vertical="center"/>
    </xf>
    <xf numFmtId="0" fontId="18" fillId="11" borderId="23" xfId="0" applyFont="1" applyFill="1" applyBorder="1" applyAlignment="1">
      <alignment horizontal="center" vertical="center"/>
    </xf>
    <xf numFmtId="0" fontId="18" fillId="11" borderId="24" xfId="0" applyFont="1" applyFill="1" applyBorder="1" applyAlignment="1">
      <alignment horizontal="center" vertical="center"/>
    </xf>
    <xf numFmtId="0" fontId="18" fillId="11" borderId="29" xfId="0" applyFont="1" applyFill="1" applyBorder="1" applyAlignment="1">
      <alignment horizontal="center" vertical="center"/>
    </xf>
    <xf numFmtId="0" fontId="17" fillId="18" borderId="40" xfId="0" applyFont="1" applyFill="1" applyBorder="1" applyAlignment="1">
      <alignment horizontal="left" vertical="center"/>
    </xf>
    <xf numFmtId="0" fontId="17" fillId="18" borderId="0" xfId="0" applyFont="1" applyFill="1" applyAlignment="1">
      <alignment horizontal="left" vertical="center"/>
    </xf>
    <xf numFmtId="0" fontId="0" fillId="11" borderId="0" xfId="0" applyFill="1" applyAlignment="1">
      <alignment horizontal="left"/>
    </xf>
    <xf numFmtId="0" fontId="17" fillId="18" borderId="21" xfId="0" applyFont="1" applyFill="1" applyBorder="1" applyAlignment="1">
      <alignment vertical="center"/>
    </xf>
    <xf numFmtId="0" fontId="0" fillId="11" borderId="0" xfId="0" applyFill="1" applyAlignment="1">
      <alignment horizontal="left" vertical="center"/>
    </xf>
    <xf numFmtId="0" fontId="0" fillId="11" borderId="0" xfId="0" applyFill="1" applyAlignment="1">
      <alignment horizontal="center"/>
    </xf>
    <xf numFmtId="0" fontId="18" fillId="32" borderId="18" xfId="0" applyFont="1" applyFill="1" applyBorder="1" applyAlignment="1">
      <alignment horizontal="right" vertical="center"/>
    </xf>
    <xf numFmtId="0" fontId="18" fillId="32" borderId="58" xfId="0" applyFont="1" applyFill="1" applyBorder="1" applyAlignment="1">
      <alignment horizontal="right" vertical="center"/>
    </xf>
    <xf numFmtId="0" fontId="18" fillId="32" borderId="44" xfId="0" applyFont="1" applyFill="1" applyBorder="1" applyAlignment="1">
      <alignment horizontal="left" vertical="center"/>
    </xf>
    <xf numFmtId="0" fontId="18" fillId="32" borderId="32" xfId="0" applyFont="1" applyFill="1" applyBorder="1" applyAlignment="1">
      <alignment horizontal="left" vertical="center"/>
    </xf>
    <xf numFmtId="0" fontId="18" fillId="32" borderId="33" xfId="0" applyFont="1" applyFill="1" applyBorder="1" applyAlignment="1">
      <alignment horizontal="left" vertical="center"/>
    </xf>
    <xf numFmtId="0" fontId="18" fillId="32" borderId="23" xfId="0" applyFont="1" applyFill="1" applyBorder="1" applyAlignment="1">
      <alignment horizontal="center" vertical="center"/>
    </xf>
    <xf numFmtId="0" fontId="18" fillId="32" borderId="29" xfId="0" applyFont="1" applyFill="1" applyBorder="1" applyAlignment="1">
      <alignment horizontal="center" vertical="center"/>
    </xf>
    <xf numFmtId="165" fontId="35" fillId="18" borderId="41" xfId="34" applyFont="1" applyFill="1" applyBorder="1" applyAlignment="1" applyProtection="1">
      <alignment horizontal="center" vertical="center"/>
      <protection locked="0"/>
    </xf>
    <xf numFmtId="0" fontId="17" fillId="18" borderId="45" xfId="0" applyFont="1" applyFill="1" applyBorder="1" applyAlignment="1">
      <alignment horizontal="left" vertical="center" wrapText="1"/>
    </xf>
    <xf numFmtId="0" fontId="27" fillId="34" borderId="23" xfId="0" applyFont="1" applyFill="1" applyBorder="1" applyAlignment="1">
      <alignment horizontal="center" vertical="center"/>
    </xf>
    <xf numFmtId="0" fontId="27" fillId="34" borderId="24" xfId="0" applyFont="1" applyFill="1" applyBorder="1" applyAlignment="1">
      <alignment horizontal="center" vertical="center"/>
    </xf>
    <xf numFmtId="0" fontId="27" fillId="34" borderId="29" xfId="0" applyFont="1" applyFill="1" applyBorder="1" applyAlignment="1">
      <alignment horizontal="center" vertical="center"/>
    </xf>
    <xf numFmtId="0" fontId="17" fillId="11" borderId="41" xfId="0" applyFont="1" applyFill="1" applyBorder="1" applyAlignment="1">
      <alignment horizontal="left" vertical="center" wrapText="1"/>
    </xf>
    <xf numFmtId="0" fontId="17" fillId="11" borderId="41" xfId="0" applyFont="1" applyFill="1" applyBorder="1" applyAlignment="1">
      <alignment horizontal="left" vertical="center"/>
    </xf>
    <xf numFmtId="0" fontId="17" fillId="18" borderId="22" xfId="0" applyFont="1" applyFill="1" applyBorder="1" applyAlignment="1">
      <alignment horizontal="left" vertical="center" wrapText="1"/>
    </xf>
    <xf numFmtId="0" fontId="18" fillId="19" borderId="23" xfId="0" applyFont="1" applyFill="1" applyBorder="1" applyAlignment="1">
      <alignment horizontal="left" vertical="center"/>
    </xf>
    <xf numFmtId="0" fontId="18" fillId="19" borderId="24" xfId="0" applyFont="1" applyFill="1" applyBorder="1" applyAlignment="1">
      <alignment horizontal="left" vertical="center"/>
    </xf>
    <xf numFmtId="0" fontId="18" fillId="19" borderId="29" xfId="0" applyFont="1" applyFill="1" applyBorder="1" applyAlignment="1">
      <alignment horizontal="left" vertical="center"/>
    </xf>
    <xf numFmtId="0" fontId="18" fillId="32" borderId="29" xfId="0" applyFont="1" applyFill="1" applyBorder="1" applyAlignment="1">
      <alignment horizontal="right" vertical="center"/>
    </xf>
    <xf numFmtId="0" fontId="18" fillId="0" borderId="21" xfId="0" applyFont="1" applyBorder="1" applyAlignment="1">
      <alignment horizontal="left"/>
    </xf>
    <xf numFmtId="0" fontId="18" fillId="19" borderId="21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vertical="center"/>
    </xf>
    <xf numFmtId="0" fontId="17" fillId="11" borderId="22" xfId="0" applyFont="1" applyFill="1" applyBorder="1" applyAlignment="1">
      <alignment horizontal="left" vertical="center"/>
    </xf>
    <xf numFmtId="0" fontId="17" fillId="11" borderId="20" xfId="0" applyFont="1" applyFill="1" applyBorder="1" applyAlignment="1">
      <alignment horizontal="left" vertical="center"/>
    </xf>
    <xf numFmtId="0" fontId="17" fillId="11" borderId="27" xfId="0" applyFont="1" applyFill="1" applyBorder="1" applyAlignment="1">
      <alignment horizontal="left" vertical="center"/>
    </xf>
    <xf numFmtId="0" fontId="17" fillId="18" borderId="22" xfId="0" applyFont="1" applyFill="1" applyBorder="1" applyAlignment="1">
      <alignment vertical="center"/>
    </xf>
    <xf numFmtId="0" fontId="17" fillId="18" borderId="20" xfId="0" applyFont="1" applyFill="1" applyBorder="1" applyAlignment="1">
      <alignment vertical="center"/>
    </xf>
    <xf numFmtId="0" fontId="17" fillId="18" borderId="27" xfId="0" applyFont="1" applyFill="1" applyBorder="1" applyAlignment="1">
      <alignment vertical="center"/>
    </xf>
    <xf numFmtId="0" fontId="18" fillId="32" borderId="34" xfId="0" applyFont="1" applyFill="1" applyBorder="1" applyAlignment="1">
      <alignment horizontal="right"/>
    </xf>
    <xf numFmtId="0" fontId="18" fillId="32" borderId="35" xfId="0" applyFont="1" applyFill="1" applyBorder="1" applyAlignment="1">
      <alignment horizontal="right"/>
    </xf>
    <xf numFmtId="0" fontId="18" fillId="32" borderId="34" xfId="0" applyFont="1" applyFill="1" applyBorder="1" applyAlignment="1">
      <alignment horizontal="right" vertical="center"/>
    </xf>
    <xf numFmtId="0" fontId="18" fillId="32" borderId="35" xfId="0" applyFont="1" applyFill="1" applyBorder="1" applyAlignment="1">
      <alignment horizontal="right" vertical="center"/>
    </xf>
    <xf numFmtId="0" fontId="27" fillId="31" borderId="23" xfId="0" applyFont="1" applyFill="1" applyBorder="1" applyAlignment="1">
      <alignment horizontal="center" vertical="center"/>
    </xf>
    <xf numFmtId="0" fontId="27" fillId="31" borderId="24" xfId="0" applyFont="1" applyFill="1" applyBorder="1" applyAlignment="1">
      <alignment horizontal="center" vertical="center"/>
    </xf>
    <xf numFmtId="0" fontId="27" fillId="31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7" fillId="27" borderId="21" xfId="0" applyFont="1" applyFill="1" applyBorder="1" applyAlignment="1">
      <alignment horizontal="left" vertical="center"/>
    </xf>
    <xf numFmtId="0" fontId="17" fillId="11" borderId="28" xfId="0" applyFont="1" applyFill="1" applyBorder="1" applyAlignment="1">
      <alignment horizontal="left" wrapText="1"/>
    </xf>
    <xf numFmtId="0" fontId="27" fillId="19" borderId="23" xfId="0" applyFont="1" applyFill="1" applyBorder="1" applyAlignment="1">
      <alignment horizontal="left" vertical="center"/>
    </xf>
    <xf numFmtId="0" fontId="27" fillId="19" borderId="24" xfId="0" applyFont="1" applyFill="1" applyBorder="1" applyAlignment="1">
      <alignment horizontal="left" vertical="center"/>
    </xf>
    <xf numFmtId="0" fontId="27" fillId="19" borderId="29" xfId="0" applyFont="1" applyFill="1" applyBorder="1" applyAlignment="1">
      <alignment horizontal="left" vertical="center"/>
    </xf>
    <xf numFmtId="0" fontId="38" fillId="28" borderId="23" xfId="0" applyFont="1" applyFill="1" applyBorder="1" applyAlignment="1">
      <alignment horizontal="center" vertical="center" wrapText="1"/>
    </xf>
    <xf numFmtId="0" fontId="38" fillId="28" borderId="24" xfId="0" applyFont="1" applyFill="1" applyBorder="1" applyAlignment="1">
      <alignment horizontal="center" vertical="center" wrapText="1"/>
    </xf>
    <xf numFmtId="0" fontId="38" fillId="28" borderId="29" xfId="0" applyFont="1" applyFill="1" applyBorder="1" applyAlignment="1">
      <alignment horizontal="center" vertical="center" wrapText="1"/>
    </xf>
    <xf numFmtId="0" fontId="18" fillId="29" borderId="14" xfId="0" applyFont="1" applyFill="1" applyBorder="1" applyAlignment="1">
      <alignment horizontal="center" vertical="center"/>
    </xf>
    <xf numFmtId="0" fontId="18" fillId="29" borderId="14" xfId="0" applyFont="1" applyFill="1" applyBorder="1" applyAlignment="1" applyProtection="1">
      <alignment horizontal="center" vertical="center"/>
      <protection locked="0"/>
    </xf>
    <xf numFmtId="0" fontId="18" fillId="29" borderId="32" xfId="0" applyFont="1" applyFill="1" applyBorder="1" applyAlignment="1">
      <alignment horizontal="center" vertical="center"/>
    </xf>
    <xf numFmtId="49" fontId="18" fillId="29" borderId="32" xfId="0" applyNumberFormat="1" applyFont="1" applyFill="1" applyBorder="1" applyAlignment="1" applyProtection="1">
      <alignment horizontal="center" vertical="center"/>
      <protection locked="0"/>
    </xf>
    <xf numFmtId="49" fontId="18" fillId="29" borderId="33" xfId="0" applyNumberFormat="1" applyFont="1" applyFill="1" applyBorder="1" applyAlignment="1" applyProtection="1">
      <alignment horizontal="center" vertical="center"/>
      <protection locked="0"/>
    </xf>
    <xf numFmtId="0" fontId="20" fillId="11" borderId="38" xfId="0" applyFont="1" applyFill="1" applyBorder="1" applyAlignment="1">
      <alignment horizontal="center"/>
    </xf>
    <xf numFmtId="0" fontId="20" fillId="11" borderId="18" xfId="0" applyFont="1" applyFill="1" applyBorder="1" applyAlignment="1">
      <alignment horizontal="center"/>
    </xf>
    <xf numFmtId="0" fontId="20" fillId="11" borderId="39" xfId="0" applyFont="1" applyFill="1" applyBorder="1" applyAlignment="1">
      <alignment horizontal="center"/>
    </xf>
    <xf numFmtId="0" fontId="18" fillId="29" borderId="23" xfId="0" applyFont="1" applyFill="1" applyBorder="1" applyAlignment="1">
      <alignment horizontal="center" vertical="center"/>
    </xf>
    <xf numFmtId="0" fontId="18" fillId="29" borderId="24" xfId="0" applyFont="1" applyFill="1" applyBorder="1" applyAlignment="1">
      <alignment horizontal="center" vertical="center"/>
    </xf>
    <xf numFmtId="0" fontId="18" fillId="29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horizontal="center" vertical="center"/>
    </xf>
    <xf numFmtId="0" fontId="17" fillId="11" borderId="0" xfId="0" applyFont="1" applyFill="1" applyAlignment="1">
      <alignment horizontal="justify" vertical="center" wrapText="1"/>
    </xf>
    <xf numFmtId="0" fontId="17" fillId="11" borderId="0" xfId="0" applyFont="1" applyFill="1" applyAlignment="1">
      <alignment horizontal="justify" vertical="center"/>
    </xf>
    <xf numFmtId="0" fontId="18" fillId="29" borderId="42" xfId="0" applyFont="1" applyFill="1" applyBorder="1" applyAlignment="1">
      <alignment horizontal="center" vertical="center"/>
    </xf>
    <xf numFmtId="0" fontId="18" fillId="29" borderId="43" xfId="0" applyFont="1" applyFill="1" applyBorder="1" applyAlignment="1">
      <alignment horizontal="center" vertical="center"/>
    </xf>
    <xf numFmtId="0" fontId="18" fillId="29" borderId="43" xfId="0" applyFont="1" applyFill="1" applyBorder="1" applyAlignment="1">
      <alignment horizontal="center" vertical="center" wrapText="1"/>
    </xf>
    <xf numFmtId="0" fontId="18" fillId="29" borderId="29" xfId="0" applyFont="1" applyFill="1" applyBorder="1" applyAlignment="1">
      <alignment horizontal="center" vertical="center" wrapText="1"/>
    </xf>
    <xf numFmtId="0" fontId="18" fillId="11" borderId="23" xfId="0" applyFont="1" applyFill="1" applyBorder="1" applyAlignment="1">
      <alignment horizontal="center"/>
    </xf>
    <xf numFmtId="0" fontId="18" fillId="11" borderId="24" xfId="0" applyFont="1" applyFill="1" applyBorder="1" applyAlignment="1">
      <alignment horizontal="center"/>
    </xf>
    <xf numFmtId="0" fontId="18" fillId="11" borderId="29" xfId="0" applyFont="1" applyFill="1" applyBorder="1" applyAlignment="1">
      <alignment horizontal="center"/>
    </xf>
    <xf numFmtId="0" fontId="18" fillId="29" borderId="0" xfId="0" applyFont="1" applyFill="1" applyAlignment="1">
      <alignment horizontal="center"/>
    </xf>
    <xf numFmtId="0" fontId="17" fillId="11" borderId="28" xfId="0" applyFont="1" applyFill="1" applyBorder="1" applyAlignment="1">
      <alignment horizontal="left" vertical="center"/>
    </xf>
    <xf numFmtId="0" fontId="18" fillId="29" borderId="23" xfId="0" applyFont="1" applyFill="1" applyBorder="1" applyAlignment="1">
      <alignment horizontal="right"/>
    </xf>
    <xf numFmtId="0" fontId="18" fillId="29" borderId="24" xfId="0" applyFont="1" applyFill="1" applyBorder="1" applyAlignment="1">
      <alignment horizontal="right"/>
    </xf>
    <xf numFmtId="0" fontId="18" fillId="29" borderId="42" xfId="0" applyFont="1" applyFill="1" applyBorder="1" applyAlignment="1">
      <alignment horizontal="right"/>
    </xf>
    <xf numFmtId="0" fontId="27" fillId="31" borderId="23" xfId="0" applyFont="1" applyFill="1" applyBorder="1" applyAlignment="1">
      <alignment horizontal="center"/>
    </xf>
    <xf numFmtId="0" fontId="27" fillId="31" borderId="24" xfId="0" applyFont="1" applyFill="1" applyBorder="1" applyAlignment="1">
      <alignment horizontal="center"/>
    </xf>
    <xf numFmtId="0" fontId="27" fillId="31" borderId="29" xfId="0" applyFont="1" applyFill="1" applyBorder="1" applyAlignment="1">
      <alignment horizontal="center"/>
    </xf>
    <xf numFmtId="0" fontId="31" fillId="22" borderId="22" xfId="0" applyFont="1" applyFill="1" applyBorder="1" applyAlignment="1">
      <alignment horizontal="right" vertical="center" wrapText="1"/>
    </xf>
    <xf numFmtId="0" fontId="31" fillId="22" borderId="20" xfId="0" applyFont="1" applyFill="1" applyBorder="1" applyAlignment="1">
      <alignment horizontal="right" vertical="center" wrapText="1"/>
    </xf>
    <xf numFmtId="0" fontId="31" fillId="22" borderId="22" xfId="0" applyFont="1" applyFill="1" applyBorder="1" applyAlignment="1">
      <alignment horizontal="center" vertical="center" wrapText="1"/>
    </xf>
    <xf numFmtId="0" fontId="31" fillId="22" borderId="20" xfId="0" applyFont="1" applyFill="1" applyBorder="1" applyAlignment="1">
      <alignment horizontal="center" vertical="center" wrapText="1"/>
    </xf>
    <xf numFmtId="0" fontId="36" fillId="23" borderId="31" xfId="0" applyFont="1" applyFill="1" applyBorder="1" applyAlignment="1">
      <alignment horizontal="center" vertical="center" wrapText="1"/>
    </xf>
    <xf numFmtId="0" fontId="37" fillId="22" borderId="21" xfId="0" applyFont="1" applyFill="1" applyBorder="1" applyAlignment="1">
      <alignment horizontal="center"/>
    </xf>
    <xf numFmtId="0" fontId="36" fillId="23" borderId="0" xfId="0" applyFont="1" applyFill="1" applyAlignment="1">
      <alignment horizontal="center" vertical="center" wrapText="1"/>
    </xf>
    <xf numFmtId="0" fontId="30" fillId="0" borderId="22" xfId="0" applyFont="1" applyBorder="1" applyAlignment="1">
      <alignment horizontal="left" vertical="center" wrapText="1"/>
    </xf>
    <xf numFmtId="0" fontId="30" fillId="0" borderId="20" xfId="0" applyFont="1" applyBorder="1" applyAlignment="1">
      <alignment horizontal="left" vertical="center" wrapText="1"/>
    </xf>
    <xf numFmtId="0" fontId="30" fillId="0" borderId="20" xfId="0" applyFont="1" applyBorder="1" applyAlignment="1">
      <alignment horizontal="center" vertical="center" wrapText="1"/>
    </xf>
    <xf numFmtId="0" fontId="22" fillId="0" borderId="22" xfId="0" applyFont="1" applyBorder="1" applyAlignment="1" applyProtection="1">
      <alignment horizontal="center"/>
      <protection locked="0"/>
    </xf>
    <xf numFmtId="0" fontId="22" fillId="0" borderId="20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44" fillId="0" borderId="21" xfId="0" applyFont="1" applyBorder="1" applyAlignment="1" applyProtection="1">
      <alignment horizontal="center" vertical="center"/>
      <protection locked="0"/>
    </xf>
  </cellXfs>
  <cellStyles count="47">
    <cellStyle name="20% - Cor1" xfId="1" xr:uid="{00000000-0005-0000-0000-000000000000}"/>
    <cellStyle name="20% - Cor2" xfId="2" xr:uid="{00000000-0005-0000-0000-000001000000}"/>
    <cellStyle name="20% - Cor3" xfId="3" xr:uid="{00000000-0005-0000-0000-000002000000}"/>
    <cellStyle name="20% - Cor4" xfId="4" xr:uid="{00000000-0005-0000-0000-000003000000}"/>
    <cellStyle name="20% - Cor5" xfId="5" xr:uid="{00000000-0005-0000-0000-000004000000}"/>
    <cellStyle name="20% - Cor6" xfId="6" xr:uid="{00000000-0005-0000-0000-000005000000}"/>
    <cellStyle name="40% - Cor1" xfId="7" xr:uid="{00000000-0005-0000-0000-000006000000}"/>
    <cellStyle name="40% - Cor2" xfId="8" xr:uid="{00000000-0005-0000-0000-000007000000}"/>
    <cellStyle name="40% - Cor3" xfId="9" xr:uid="{00000000-0005-0000-0000-000008000000}"/>
    <cellStyle name="40% - Cor4" xfId="10" xr:uid="{00000000-0005-0000-0000-000009000000}"/>
    <cellStyle name="40% - Cor5" xfId="11" xr:uid="{00000000-0005-0000-0000-00000A000000}"/>
    <cellStyle name="40% - Cor6" xfId="12" xr:uid="{00000000-0005-0000-0000-00000B000000}"/>
    <cellStyle name="60% - Cor1" xfId="13" xr:uid="{00000000-0005-0000-0000-00000C000000}"/>
    <cellStyle name="60% - Cor2" xfId="14" xr:uid="{00000000-0005-0000-0000-00000D000000}"/>
    <cellStyle name="60% - Cor3" xfId="15" xr:uid="{00000000-0005-0000-0000-00000E000000}"/>
    <cellStyle name="60% - Cor4" xfId="16" xr:uid="{00000000-0005-0000-0000-00000F000000}"/>
    <cellStyle name="60% - Cor5" xfId="17" xr:uid="{00000000-0005-0000-0000-000010000000}"/>
    <cellStyle name="60% - Cor6" xfId="18" xr:uid="{00000000-0005-0000-0000-000011000000}"/>
    <cellStyle name="Cabeçalho 1" xfId="19" xr:uid="{00000000-0005-0000-0000-000012000000}"/>
    <cellStyle name="Cabeçalho 2" xfId="20" xr:uid="{00000000-0005-0000-0000-000013000000}"/>
    <cellStyle name="Cabeçalho 3" xfId="21" xr:uid="{00000000-0005-0000-0000-000014000000}"/>
    <cellStyle name="Cabeçalho 4" xfId="22" xr:uid="{00000000-0005-0000-0000-000015000000}"/>
    <cellStyle name="Cálculo" xfId="23" builtinId="22" customBuiltin="1"/>
    <cellStyle name="Célula Ligada" xfId="24" xr:uid="{00000000-0005-0000-0000-000017000000}"/>
    <cellStyle name="Cor1" xfId="25" xr:uid="{00000000-0005-0000-0000-000018000000}"/>
    <cellStyle name="Cor2" xfId="26" xr:uid="{00000000-0005-0000-0000-000019000000}"/>
    <cellStyle name="Cor3" xfId="27" xr:uid="{00000000-0005-0000-0000-00001A000000}"/>
    <cellStyle name="Cor4" xfId="28" xr:uid="{00000000-0005-0000-0000-00001B000000}"/>
    <cellStyle name="Cor5" xfId="29" xr:uid="{00000000-0005-0000-0000-00001C000000}"/>
    <cellStyle name="Cor6" xfId="30" xr:uid="{00000000-0005-0000-0000-00001D000000}"/>
    <cellStyle name="Correcto" xfId="31" xr:uid="{00000000-0005-0000-0000-00001E000000}"/>
    <cellStyle name="Entrada" xfId="32" builtinId="20" customBuiltin="1"/>
    <cellStyle name="Incorrecto" xfId="33" xr:uid="{00000000-0005-0000-0000-000020000000}"/>
    <cellStyle name="Moeda" xfId="34" builtinId="4"/>
    <cellStyle name="Moeda 3" xfId="35" xr:uid="{00000000-0005-0000-0000-000022000000}"/>
    <cellStyle name="Moeda 5" xfId="46" xr:uid="{D299949A-C04D-4E42-8199-4949F7012544}"/>
    <cellStyle name="Normal" xfId="0" builtinId="0"/>
    <cellStyle name="Normal 2" xfId="36" xr:uid="{00000000-0005-0000-0000-000024000000}"/>
    <cellStyle name="Nota" xfId="37" builtinId="10" customBuiltin="1"/>
    <cellStyle name="Porcentagem" xfId="38" builtinId="5"/>
    <cellStyle name="Saída" xfId="39" builtinId="21" customBuiltin="1"/>
    <cellStyle name="Texto de Aviso" xfId="40" builtinId="11" customBuiltin="1"/>
    <cellStyle name="Texto Explicativo" xfId="41" builtinId="53" customBuiltin="1"/>
    <cellStyle name="Total" xfId="42" builtinId="25" customBuiltin="1"/>
    <cellStyle name="Verificar Célula" xfId="43" xr:uid="{00000000-0005-0000-0000-00002B000000}"/>
    <cellStyle name="Vírgula" xfId="44" builtinId="3"/>
    <cellStyle name="Vírgula 2 2" xfId="45" xr:uid="{90D6AFE2-4D7D-48C5-B329-7DEEFC980E5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10101"/>
      <rgbColor rgb="00333300"/>
      <rgbColor rgb="00993300"/>
      <rgbColor rgb="00993366"/>
      <rgbColor rgb="00333399"/>
      <rgbColor rgb="00424242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iam Cristiane Juwer" id="{41EB15EE-B4DF-4F37-A8A7-ED88A2C1A66D}" userId="S::miriam.mcj@pf.gov.br::bc01c135-ae47-45c5-8b71-fd7d5fd7dfae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30" dT="2023-09-13T12:57:16.84" personId="{41EB15EE-B4DF-4F37-A8A7-ED88A2C1A66D}" id="{CD49418E-A6D1-4449-87D7-3750E9BD1893}">
    <text>Base de Cálculo lucro real. Cada empresa adequar para seu regime tributário.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DD3C0-A691-4543-BE14-EBBABDEC3927}">
  <sheetPr>
    <tabColor indexed="10"/>
  </sheetPr>
  <dimension ref="A1:AD199"/>
  <sheetViews>
    <sheetView showGridLines="0" tabSelected="1" topLeftCell="A102" zoomScale="75" zoomScaleNormal="75" zoomScaleSheetLayoutView="75" workbookViewId="0">
      <selection activeCell="A102" sqref="A102:K102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3.7109375" style="2" customWidth="1"/>
    <col min="13" max="13" width="22" style="9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4" customFormat="1" ht="101.25" customHeight="1" thickBot="1" x14ac:dyDescent="0.25">
      <c r="A1" s="328" t="s">
        <v>100</v>
      </c>
      <c r="B1" s="329"/>
      <c r="C1" s="329"/>
      <c r="D1" s="329"/>
      <c r="E1" s="329"/>
      <c r="F1" s="329"/>
      <c r="G1" s="329"/>
      <c r="H1" s="329"/>
      <c r="I1" s="329"/>
      <c r="J1" s="329"/>
      <c r="K1" s="330"/>
      <c r="M1" s="88"/>
    </row>
    <row r="2" spans="1:13" ht="21" customHeight="1" thickBot="1" x14ac:dyDescent="0.25">
      <c r="A2" s="331" t="s">
        <v>0</v>
      </c>
      <c r="B2" s="331"/>
      <c r="C2" s="331"/>
      <c r="D2" s="332" t="s">
        <v>153</v>
      </c>
      <c r="E2" s="332"/>
      <c r="F2" s="332"/>
      <c r="G2" s="332"/>
      <c r="H2" s="332"/>
      <c r="I2" s="332"/>
      <c r="J2" s="332"/>
      <c r="K2" s="332"/>
    </row>
    <row r="3" spans="1:13" ht="20.25" customHeight="1" thickBot="1" x14ac:dyDescent="0.25">
      <c r="A3" s="333" t="s">
        <v>1</v>
      </c>
      <c r="B3" s="333"/>
      <c r="C3" s="333"/>
      <c r="D3" s="334" t="s">
        <v>128</v>
      </c>
      <c r="E3" s="334"/>
      <c r="F3" s="334"/>
      <c r="G3" s="334"/>
      <c r="H3" s="334"/>
      <c r="I3" s="334"/>
      <c r="J3" s="334"/>
      <c r="K3" s="335"/>
    </row>
    <row r="4" spans="1:13" ht="21" customHeight="1" thickBot="1" x14ac:dyDescent="0.35">
      <c r="A4" s="336" t="s">
        <v>2</v>
      </c>
      <c r="B4" s="337"/>
      <c r="C4" s="337"/>
      <c r="D4" s="337"/>
      <c r="E4" s="337"/>
      <c r="F4" s="337"/>
      <c r="G4" s="337"/>
      <c r="H4" s="337"/>
      <c r="I4" s="337"/>
      <c r="J4" s="337"/>
      <c r="K4" s="338"/>
    </row>
    <row r="5" spans="1:13" ht="21" customHeight="1" thickBot="1" x14ac:dyDescent="0.3">
      <c r="A5" s="349" t="s">
        <v>114</v>
      </c>
      <c r="B5" s="350"/>
      <c r="C5" s="350"/>
      <c r="D5" s="350"/>
      <c r="E5" s="350"/>
      <c r="F5" s="350"/>
      <c r="G5" s="350"/>
      <c r="H5" s="350"/>
      <c r="I5" s="350"/>
      <c r="J5" s="350"/>
      <c r="K5" s="351"/>
    </row>
    <row r="6" spans="1:13" ht="15.75" x14ac:dyDescent="0.25">
      <c r="A6" s="352" t="s">
        <v>35</v>
      </c>
      <c r="B6" s="352"/>
      <c r="C6" s="352"/>
      <c r="D6" s="352"/>
      <c r="E6" s="352"/>
      <c r="F6" s="352"/>
      <c r="G6" s="352"/>
      <c r="H6" s="352"/>
      <c r="I6" s="352"/>
      <c r="J6" s="352"/>
      <c r="K6" s="352"/>
    </row>
    <row r="7" spans="1:13" ht="20.25" customHeight="1" x14ac:dyDescent="0.2">
      <c r="A7" s="36" t="s">
        <v>3</v>
      </c>
      <c r="B7" s="227" t="s">
        <v>4</v>
      </c>
      <c r="C7" s="227"/>
      <c r="D7" s="227"/>
      <c r="E7" s="227"/>
      <c r="F7" s="227"/>
      <c r="G7" s="227"/>
      <c r="H7" s="227"/>
      <c r="I7" s="227"/>
      <c r="J7" s="227"/>
      <c r="K7" s="40"/>
    </row>
    <row r="8" spans="1:13" ht="21.75" customHeight="1" x14ac:dyDescent="0.2">
      <c r="A8" s="36" t="s">
        <v>5</v>
      </c>
      <c r="B8" s="227" t="s">
        <v>6</v>
      </c>
      <c r="C8" s="227"/>
      <c r="D8" s="227"/>
      <c r="E8" s="227"/>
      <c r="F8" s="227"/>
      <c r="G8" s="227"/>
      <c r="H8" s="227"/>
      <c r="I8" s="227"/>
      <c r="J8" s="227"/>
      <c r="K8" s="41" t="s">
        <v>99</v>
      </c>
    </row>
    <row r="9" spans="1:13" ht="20.25" customHeight="1" x14ac:dyDescent="0.2">
      <c r="A9" s="36" t="s">
        <v>7</v>
      </c>
      <c r="B9" s="225" t="s">
        <v>34</v>
      </c>
      <c r="C9" s="225"/>
      <c r="D9" s="225"/>
      <c r="E9" s="225"/>
      <c r="F9" s="225"/>
      <c r="G9" s="225"/>
      <c r="H9" s="225"/>
      <c r="I9" s="225"/>
      <c r="J9" s="225"/>
      <c r="K9" s="194" t="s">
        <v>176</v>
      </c>
    </row>
    <row r="10" spans="1:13" ht="20.25" customHeight="1" x14ac:dyDescent="0.2">
      <c r="A10" s="36" t="s">
        <v>22</v>
      </c>
      <c r="B10" s="227" t="s">
        <v>11</v>
      </c>
      <c r="C10" s="227"/>
      <c r="D10" s="227"/>
      <c r="E10" s="227"/>
      <c r="F10" s="227"/>
      <c r="G10" s="227"/>
      <c r="H10" s="227"/>
      <c r="I10" s="227"/>
      <c r="J10" s="227"/>
      <c r="K10" s="42">
        <v>60</v>
      </c>
    </row>
    <row r="11" spans="1:13" ht="15" customHeight="1" x14ac:dyDescent="0.2">
      <c r="A11" s="343"/>
      <c r="B11" s="344"/>
      <c r="C11" s="344"/>
      <c r="D11" s="344"/>
      <c r="E11" s="344"/>
      <c r="F11" s="344"/>
      <c r="G11" s="344"/>
      <c r="H11" s="344"/>
      <c r="I11" s="344"/>
      <c r="J11" s="344"/>
      <c r="K11" s="344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339" t="s">
        <v>36</v>
      </c>
      <c r="B13" s="340"/>
      <c r="C13" s="340"/>
      <c r="D13" s="340"/>
      <c r="E13" s="340"/>
      <c r="F13" s="340"/>
      <c r="G13" s="340"/>
      <c r="H13" s="340"/>
      <c r="I13" s="340"/>
      <c r="J13" s="340"/>
      <c r="K13" s="341"/>
    </row>
    <row r="14" spans="1:13" ht="35.25" customHeight="1" thickBot="1" x14ac:dyDescent="0.25">
      <c r="A14" s="43">
        <v>1</v>
      </c>
      <c r="B14" s="339" t="s">
        <v>69</v>
      </c>
      <c r="C14" s="340"/>
      <c r="D14" s="340"/>
      <c r="E14" s="340"/>
      <c r="F14" s="345"/>
      <c r="G14" s="346" t="s">
        <v>70</v>
      </c>
      <c r="H14" s="340"/>
      <c r="I14" s="340"/>
      <c r="J14" s="347" t="s">
        <v>86</v>
      </c>
      <c r="K14" s="348"/>
    </row>
    <row r="15" spans="1:13" ht="21" customHeight="1" x14ac:dyDescent="0.2">
      <c r="A15" s="34" t="s">
        <v>3</v>
      </c>
      <c r="B15" s="342" t="s">
        <v>151</v>
      </c>
      <c r="C15" s="342"/>
      <c r="D15" s="342"/>
      <c r="E15" s="342"/>
      <c r="F15" s="342"/>
      <c r="G15" s="342" t="s">
        <v>112</v>
      </c>
      <c r="H15" s="342"/>
      <c r="I15" s="342"/>
      <c r="J15" s="342" t="s">
        <v>175</v>
      </c>
      <c r="K15" s="342"/>
    </row>
    <row r="16" spans="1:13" ht="21" customHeight="1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</row>
    <row r="17" spans="1:12" ht="15" customHeight="1" thickBo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12"/>
    </row>
    <row r="18" spans="1:12" ht="15" customHeight="1" thickBot="1" x14ac:dyDescent="0.25">
      <c r="A18" s="339" t="s">
        <v>37</v>
      </c>
      <c r="B18" s="340"/>
      <c r="C18" s="340"/>
      <c r="D18" s="340"/>
      <c r="E18" s="340"/>
      <c r="F18" s="340"/>
      <c r="G18" s="340"/>
      <c r="H18" s="340"/>
      <c r="I18" s="340"/>
      <c r="J18" s="340"/>
      <c r="K18" s="341"/>
    </row>
    <row r="19" spans="1:12" ht="21.75" customHeight="1" x14ac:dyDescent="0.2">
      <c r="A19" s="52">
        <v>1</v>
      </c>
      <c r="B19" s="243" t="s">
        <v>71</v>
      </c>
      <c r="C19" s="243"/>
      <c r="D19" s="243"/>
      <c r="E19" s="243"/>
      <c r="F19" s="243"/>
      <c r="G19" s="243"/>
      <c r="H19" s="243"/>
      <c r="I19" s="243"/>
      <c r="J19" s="243"/>
      <c r="K19" s="96" t="s">
        <v>151</v>
      </c>
    </row>
    <row r="20" spans="1:12" ht="21.75" customHeight="1" x14ac:dyDescent="0.2">
      <c r="A20" s="36">
        <v>2</v>
      </c>
      <c r="B20" s="225" t="s">
        <v>38</v>
      </c>
      <c r="C20" s="225"/>
      <c r="D20" s="225"/>
      <c r="E20" s="225"/>
      <c r="F20" s="225"/>
      <c r="G20" s="225"/>
      <c r="H20" s="225"/>
      <c r="I20" s="225"/>
      <c r="J20" s="225"/>
      <c r="K20" s="37" t="s">
        <v>152</v>
      </c>
    </row>
    <row r="21" spans="1:12" ht="21.75" customHeight="1" x14ac:dyDescent="0.2">
      <c r="A21" s="36">
        <v>3</v>
      </c>
      <c r="B21" s="262" t="s">
        <v>72</v>
      </c>
      <c r="C21" s="263"/>
      <c r="D21" s="263"/>
      <c r="E21" s="263"/>
      <c r="F21" s="263"/>
      <c r="G21" s="263"/>
      <c r="H21" s="263"/>
      <c r="I21" s="263"/>
      <c r="J21" s="264"/>
      <c r="K21" s="209">
        <v>3112.15</v>
      </c>
    </row>
    <row r="22" spans="1:12" ht="21.75" customHeight="1" x14ac:dyDescent="0.2">
      <c r="A22" s="36">
        <v>4</v>
      </c>
      <c r="B22" s="227" t="s">
        <v>13</v>
      </c>
      <c r="C22" s="227"/>
      <c r="D22" s="227"/>
      <c r="E22" s="227"/>
      <c r="F22" s="227"/>
      <c r="G22" s="227"/>
      <c r="H22" s="227"/>
      <c r="I22" s="227"/>
      <c r="J22" s="225"/>
      <c r="K22" s="38" t="s">
        <v>151</v>
      </c>
    </row>
    <row r="23" spans="1:12" ht="20.25" customHeight="1" x14ac:dyDescent="0.2">
      <c r="A23" s="36">
        <v>5</v>
      </c>
      <c r="B23" s="225" t="s">
        <v>14</v>
      </c>
      <c r="C23" s="225"/>
      <c r="D23" s="225"/>
      <c r="E23" s="225"/>
      <c r="F23" s="225"/>
      <c r="G23" s="225"/>
      <c r="H23" s="225"/>
      <c r="I23" s="225"/>
      <c r="J23" s="225"/>
      <c r="K23" s="39">
        <v>45658</v>
      </c>
    </row>
    <row r="24" spans="1:12" ht="20.25" customHeight="1" thickBot="1" x14ac:dyDescent="0.25">
      <c r="A24" s="44"/>
      <c r="B24" s="45"/>
      <c r="C24" s="45"/>
      <c r="D24" s="45"/>
      <c r="E24" s="45"/>
      <c r="F24" s="45"/>
      <c r="G24" s="45"/>
      <c r="H24" s="45"/>
      <c r="I24" s="45"/>
      <c r="J24" s="31"/>
      <c r="K24" s="95"/>
    </row>
    <row r="25" spans="1:12" ht="32.25" customHeight="1" thickBot="1" x14ac:dyDescent="0.25">
      <c r="A25" s="255" t="s">
        <v>115</v>
      </c>
      <c r="B25" s="256"/>
      <c r="C25" s="256"/>
      <c r="D25" s="256"/>
      <c r="E25" s="256"/>
      <c r="F25" s="256"/>
      <c r="G25" s="256"/>
      <c r="H25" s="256"/>
      <c r="I25" s="256"/>
      <c r="J25" s="256"/>
      <c r="K25" s="257"/>
    </row>
    <row r="26" spans="1:12" ht="21" customHeight="1" thickBot="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2" ht="20.25" customHeight="1" thickBot="1" x14ac:dyDescent="0.25">
      <c r="A27" s="57" t="s">
        <v>15</v>
      </c>
      <c r="B27" s="333" t="s">
        <v>50</v>
      </c>
      <c r="C27" s="333"/>
      <c r="D27" s="333"/>
      <c r="E27" s="333"/>
      <c r="F27" s="333"/>
      <c r="G27" s="333"/>
      <c r="H27" s="32" t="s">
        <v>16</v>
      </c>
      <c r="I27" s="32" t="s">
        <v>17</v>
      </c>
      <c r="J27" s="32" t="s">
        <v>18</v>
      </c>
      <c r="K27" s="33" t="s">
        <v>19</v>
      </c>
    </row>
    <row r="28" spans="1:12" ht="20.25" customHeight="1" x14ac:dyDescent="0.2">
      <c r="A28" s="52" t="s">
        <v>3</v>
      </c>
      <c r="B28" s="299" t="s">
        <v>134</v>
      </c>
      <c r="C28" s="299"/>
      <c r="D28" s="299"/>
      <c r="E28" s="299"/>
      <c r="F28" s="299"/>
      <c r="G28" s="299"/>
      <c r="H28" s="53">
        <v>1</v>
      </c>
      <c r="I28" s="54"/>
      <c r="J28" s="55">
        <v>1</v>
      </c>
      <c r="K28" s="153">
        <f>K21</f>
        <v>3112.15</v>
      </c>
    </row>
    <row r="29" spans="1:12" ht="15.75" x14ac:dyDescent="0.2">
      <c r="A29" s="36" t="s">
        <v>5</v>
      </c>
      <c r="B29" s="227" t="s">
        <v>135</v>
      </c>
      <c r="C29" s="227"/>
      <c r="D29" s="227"/>
      <c r="E29" s="227"/>
      <c r="F29" s="227"/>
      <c r="G29" s="227"/>
      <c r="H29" s="46">
        <v>1</v>
      </c>
      <c r="I29" s="49">
        <f>K21</f>
        <v>3112.15</v>
      </c>
      <c r="J29" s="47">
        <v>0.3</v>
      </c>
      <c r="K29" s="48">
        <f>I29*J29</f>
        <v>933.64499999999998</v>
      </c>
    </row>
    <row r="30" spans="1:12" ht="20.25" customHeight="1" x14ac:dyDescent="0.2">
      <c r="A30" s="36" t="s">
        <v>7</v>
      </c>
      <c r="B30" s="227" t="s">
        <v>136</v>
      </c>
      <c r="C30" s="227"/>
      <c r="D30" s="227"/>
      <c r="E30" s="227"/>
      <c r="F30" s="227"/>
      <c r="G30" s="227"/>
      <c r="H30" s="46"/>
      <c r="I30" s="50"/>
      <c r="J30" s="51"/>
      <c r="K30" s="48">
        <f>K28*J30*H30</f>
        <v>0</v>
      </c>
    </row>
    <row r="31" spans="1:12" ht="24.75" customHeight="1" thickBot="1" x14ac:dyDescent="0.25">
      <c r="A31" s="61" t="s">
        <v>22</v>
      </c>
      <c r="B31" s="353" t="s">
        <v>137</v>
      </c>
      <c r="C31" s="353"/>
      <c r="D31" s="353"/>
      <c r="E31" s="353"/>
      <c r="F31" s="353"/>
      <c r="G31" s="353"/>
      <c r="H31" s="62"/>
      <c r="I31" s="63"/>
      <c r="J31" s="64"/>
      <c r="K31" s="65">
        <f>+I31*H31*J31</f>
        <v>0</v>
      </c>
    </row>
    <row r="32" spans="1:12" ht="18.75" customHeight="1" thickBot="1" x14ac:dyDescent="0.3">
      <c r="A32" s="354" t="s">
        <v>29</v>
      </c>
      <c r="B32" s="355"/>
      <c r="C32" s="355"/>
      <c r="D32" s="355"/>
      <c r="E32" s="355"/>
      <c r="F32" s="355"/>
      <c r="G32" s="355"/>
      <c r="H32" s="355"/>
      <c r="I32" s="355"/>
      <c r="J32" s="356"/>
      <c r="K32" s="66">
        <f>SUM(K28:K31)</f>
        <v>4045.7950000000001</v>
      </c>
    </row>
    <row r="33" spans="1:30" s="60" customFormat="1" ht="19.5" customHeight="1" thickBot="1" x14ac:dyDescent="0.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32.25" customHeight="1" thickBot="1" x14ac:dyDescent="0.25">
      <c r="A34" s="255" t="s">
        <v>47</v>
      </c>
      <c r="B34" s="256"/>
      <c r="C34" s="256"/>
      <c r="D34" s="256"/>
      <c r="E34" s="256"/>
      <c r="F34" s="256"/>
      <c r="G34" s="256"/>
      <c r="H34" s="256"/>
      <c r="I34" s="256"/>
      <c r="J34" s="256"/>
      <c r="K34" s="257"/>
    </row>
    <row r="35" spans="1:30" ht="19.5" customHeight="1" thickBot="1" x14ac:dyDescent="0.25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</row>
    <row r="36" spans="1:30" ht="20.25" customHeight="1" thickBot="1" x14ac:dyDescent="0.3">
      <c r="A36" s="357" t="s">
        <v>73</v>
      </c>
      <c r="B36" s="358"/>
      <c r="C36" s="358"/>
      <c r="D36" s="358"/>
      <c r="E36" s="358"/>
      <c r="F36" s="358"/>
      <c r="G36" s="358"/>
      <c r="H36" s="358"/>
      <c r="I36" s="358"/>
      <c r="J36" s="358"/>
      <c r="K36" s="359"/>
    </row>
    <row r="37" spans="1:30" ht="20.25" customHeight="1" thickBot="1" x14ac:dyDescent="0.25">
      <c r="A37" s="72" t="s">
        <v>41</v>
      </c>
      <c r="B37" s="213" t="s">
        <v>57</v>
      </c>
      <c r="C37" s="214"/>
      <c r="D37" s="214"/>
      <c r="E37" s="214"/>
      <c r="F37" s="214"/>
      <c r="G37" s="214"/>
      <c r="H37" s="214"/>
      <c r="I37" s="215"/>
      <c r="J37" s="74" t="s">
        <v>18</v>
      </c>
      <c r="K37" s="75" t="s">
        <v>19</v>
      </c>
    </row>
    <row r="38" spans="1:30" ht="48.75" customHeight="1" x14ac:dyDescent="0.2">
      <c r="A38" s="52" t="s">
        <v>3</v>
      </c>
      <c r="B38" s="298" t="s">
        <v>138</v>
      </c>
      <c r="C38" s="299"/>
      <c r="D38" s="299"/>
      <c r="E38" s="299"/>
      <c r="F38" s="299"/>
      <c r="G38" s="299"/>
      <c r="H38" s="299"/>
      <c r="I38" s="243"/>
      <c r="J38" s="164">
        <v>8.3299999999999999E-2</v>
      </c>
      <c r="K38" s="180">
        <f>ROUND(K$32*J38,2)</f>
        <v>337.01</v>
      </c>
    </row>
    <row r="39" spans="1:30" ht="48" customHeight="1" thickBot="1" x14ac:dyDescent="0.25">
      <c r="A39" s="61" t="s">
        <v>5</v>
      </c>
      <c r="B39" s="324" t="s">
        <v>139</v>
      </c>
      <c r="C39" s="324"/>
      <c r="D39" s="324"/>
      <c r="E39" s="324"/>
      <c r="F39" s="324"/>
      <c r="G39" s="324"/>
      <c r="H39" s="324"/>
      <c r="I39" s="324"/>
      <c r="J39" s="165">
        <v>0.121</v>
      </c>
      <c r="K39" s="181">
        <f>ROUND(K$32*J39,2)</f>
        <v>489.54</v>
      </c>
    </row>
    <row r="40" spans="1:30" ht="20.25" customHeight="1" thickBot="1" x14ac:dyDescent="0.25">
      <c r="A40" s="252" t="s">
        <v>60</v>
      </c>
      <c r="B40" s="253"/>
      <c r="C40" s="253"/>
      <c r="D40" s="253"/>
      <c r="E40" s="253"/>
      <c r="F40" s="253"/>
      <c r="G40" s="253"/>
      <c r="H40" s="253"/>
      <c r="I40" s="253"/>
      <c r="J40" s="254"/>
      <c r="K40" s="71">
        <f>SUM(K38:K39)</f>
        <v>826.55</v>
      </c>
      <c r="O40" s="10"/>
    </row>
    <row r="41" spans="1:30" ht="20.25" customHeight="1" thickBot="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O41" s="10"/>
    </row>
    <row r="42" spans="1:30" ht="21" customHeight="1" thickBot="1" x14ac:dyDescent="0.25">
      <c r="A42" s="318" t="s">
        <v>74</v>
      </c>
      <c r="B42" s="319"/>
      <c r="C42" s="319"/>
      <c r="D42" s="319"/>
      <c r="E42" s="319"/>
      <c r="F42" s="319"/>
      <c r="G42" s="319"/>
      <c r="H42" s="319"/>
      <c r="I42" s="319"/>
      <c r="J42" s="319"/>
      <c r="K42" s="320"/>
    </row>
    <row r="43" spans="1:30" ht="21" customHeight="1" thickBot="1" x14ac:dyDescent="0.25">
      <c r="A43" s="325" t="s">
        <v>140</v>
      </c>
      <c r="B43" s="326"/>
      <c r="C43" s="326"/>
      <c r="D43" s="326"/>
      <c r="E43" s="326"/>
      <c r="F43" s="326"/>
      <c r="G43" s="326"/>
      <c r="H43" s="326"/>
      <c r="I43" s="326"/>
      <c r="J43" s="326"/>
      <c r="K43" s="327"/>
    </row>
    <row r="44" spans="1:30" ht="21" customHeight="1" thickBot="1" x14ac:dyDescent="0.25">
      <c r="A44" s="72" t="s">
        <v>40</v>
      </c>
      <c r="B44" s="215" t="s">
        <v>116</v>
      </c>
      <c r="C44" s="215"/>
      <c r="D44" s="215"/>
      <c r="E44" s="215"/>
      <c r="F44" s="215"/>
      <c r="G44" s="215"/>
      <c r="H44" s="215"/>
      <c r="I44" s="215"/>
      <c r="J44" s="74" t="s">
        <v>18</v>
      </c>
      <c r="K44" s="75" t="s">
        <v>19</v>
      </c>
    </row>
    <row r="45" spans="1:30" ht="18.75" customHeight="1" x14ac:dyDescent="0.2">
      <c r="A45" s="52" t="s">
        <v>33</v>
      </c>
      <c r="B45" s="243" t="s">
        <v>23</v>
      </c>
      <c r="C45" s="243"/>
      <c r="D45" s="243"/>
      <c r="E45" s="243"/>
      <c r="F45" s="243"/>
      <c r="G45" s="243"/>
      <c r="H45" s="243"/>
      <c r="I45" s="243"/>
      <c r="J45" s="77">
        <v>0.2</v>
      </c>
      <c r="K45" s="69">
        <f>ROUND(($K$32+$K$40)*J45,2)</f>
        <v>974.47</v>
      </c>
    </row>
    <row r="46" spans="1:30" ht="15.75" x14ac:dyDescent="0.2">
      <c r="A46" s="36" t="s">
        <v>5</v>
      </c>
      <c r="B46" s="225" t="s">
        <v>81</v>
      </c>
      <c r="C46" s="225"/>
      <c r="D46" s="225"/>
      <c r="E46" s="225"/>
      <c r="F46" s="225"/>
      <c r="G46" s="225"/>
      <c r="H46" s="225"/>
      <c r="I46" s="225"/>
      <c r="J46" s="76">
        <v>2.5000000000000001E-2</v>
      </c>
      <c r="K46" s="69">
        <f t="shared" ref="K46:K52" si="0">ROUND(($K$32+$K$40)*J46,2)</f>
        <v>121.81</v>
      </c>
    </row>
    <row r="47" spans="1:30" ht="15.75" x14ac:dyDescent="0.2">
      <c r="A47" s="36" t="s">
        <v>7</v>
      </c>
      <c r="B47" s="323" t="s">
        <v>126</v>
      </c>
      <c r="C47" s="323"/>
      <c r="D47" s="323"/>
      <c r="E47" s="323"/>
      <c r="F47" s="323"/>
      <c r="G47" s="323"/>
      <c r="H47" s="323"/>
      <c r="I47" s="323"/>
      <c r="J47" s="162">
        <v>0.03</v>
      </c>
      <c r="K47" s="69">
        <f t="shared" si="0"/>
        <v>146.16999999999999</v>
      </c>
      <c r="O47" s="10"/>
    </row>
    <row r="48" spans="1:30" ht="15.75" x14ac:dyDescent="0.2">
      <c r="A48" s="36" t="s">
        <v>22</v>
      </c>
      <c r="B48" s="225" t="s">
        <v>82</v>
      </c>
      <c r="C48" s="225"/>
      <c r="D48" s="225"/>
      <c r="E48" s="225"/>
      <c r="F48" s="225"/>
      <c r="G48" s="225"/>
      <c r="H48" s="225"/>
      <c r="I48" s="225"/>
      <c r="J48" s="76">
        <v>1.4999999999999999E-2</v>
      </c>
      <c r="K48" s="69">
        <f t="shared" si="0"/>
        <v>73.09</v>
      </c>
    </row>
    <row r="49" spans="1:15" ht="15.75" x14ac:dyDescent="0.2">
      <c r="A49" s="36" t="s">
        <v>8</v>
      </c>
      <c r="B49" s="225" t="s">
        <v>83</v>
      </c>
      <c r="C49" s="225"/>
      <c r="D49" s="225"/>
      <c r="E49" s="225"/>
      <c r="F49" s="225"/>
      <c r="G49" s="225"/>
      <c r="H49" s="225"/>
      <c r="I49" s="225"/>
      <c r="J49" s="76">
        <v>0.01</v>
      </c>
      <c r="K49" s="69">
        <f t="shared" si="0"/>
        <v>48.72</v>
      </c>
    </row>
    <row r="50" spans="1:15" ht="15.75" x14ac:dyDescent="0.2">
      <c r="A50" s="36" t="s">
        <v>9</v>
      </c>
      <c r="B50" s="225" t="s">
        <v>84</v>
      </c>
      <c r="C50" s="225"/>
      <c r="D50" s="225"/>
      <c r="E50" s="225"/>
      <c r="F50" s="225"/>
      <c r="G50" s="225"/>
      <c r="H50" s="225"/>
      <c r="I50" s="225"/>
      <c r="J50" s="76">
        <v>6.0000000000000001E-3</v>
      </c>
      <c r="K50" s="69">
        <f t="shared" si="0"/>
        <v>29.23</v>
      </c>
      <c r="O50" s="10"/>
    </row>
    <row r="51" spans="1:15" ht="15.75" x14ac:dyDescent="0.2">
      <c r="A51" s="36" t="s">
        <v>10</v>
      </c>
      <c r="B51" s="225" t="s">
        <v>85</v>
      </c>
      <c r="C51" s="225"/>
      <c r="D51" s="225"/>
      <c r="E51" s="225"/>
      <c r="F51" s="225"/>
      <c r="G51" s="225"/>
      <c r="H51" s="225"/>
      <c r="I51" s="225"/>
      <c r="J51" s="76">
        <v>2E-3</v>
      </c>
      <c r="K51" s="69">
        <f t="shared" si="0"/>
        <v>9.74</v>
      </c>
    </row>
    <row r="52" spans="1:15" ht="16.5" thickBot="1" x14ac:dyDescent="0.25">
      <c r="A52" s="61" t="s">
        <v>25</v>
      </c>
      <c r="B52" s="234" t="s">
        <v>58</v>
      </c>
      <c r="C52" s="234"/>
      <c r="D52" s="234"/>
      <c r="E52" s="234"/>
      <c r="F52" s="234"/>
      <c r="G52" s="234"/>
      <c r="H52" s="234"/>
      <c r="I52" s="234"/>
      <c r="J52" s="78">
        <v>0.08</v>
      </c>
      <c r="K52" s="69">
        <f t="shared" si="0"/>
        <v>389.79</v>
      </c>
    </row>
    <row r="53" spans="1:15" ht="21.75" customHeight="1" thickBot="1" x14ac:dyDescent="0.25">
      <c r="A53" s="316" t="s">
        <v>59</v>
      </c>
      <c r="B53" s="317"/>
      <c r="C53" s="317"/>
      <c r="D53" s="317"/>
      <c r="E53" s="317"/>
      <c r="F53" s="317"/>
      <c r="G53" s="317"/>
      <c r="H53" s="317"/>
      <c r="I53" s="317"/>
      <c r="J53" s="79">
        <f>SUM(J45:J52)</f>
        <v>0.36800000000000005</v>
      </c>
      <c r="K53" s="80">
        <f>SUM(K45:K52)</f>
        <v>1793.02</v>
      </c>
      <c r="O53" s="10"/>
    </row>
    <row r="54" spans="1:15" ht="21.75" customHeight="1" thickBot="1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2"/>
      <c r="K54" s="8"/>
      <c r="O54" s="10"/>
    </row>
    <row r="55" spans="1:15" ht="21" customHeight="1" thickBot="1" x14ac:dyDescent="0.25">
      <c r="A55" s="318" t="s">
        <v>87</v>
      </c>
      <c r="B55" s="319"/>
      <c r="C55" s="319"/>
      <c r="D55" s="319"/>
      <c r="E55" s="319"/>
      <c r="F55" s="319"/>
      <c r="G55" s="319"/>
      <c r="H55" s="319"/>
      <c r="I55" s="319"/>
      <c r="J55" s="319"/>
      <c r="K55" s="320"/>
    </row>
    <row r="56" spans="1:15" ht="33.75" customHeight="1" thickBot="1" x14ac:dyDescent="0.3">
      <c r="A56" s="72" t="s">
        <v>42</v>
      </c>
      <c r="B56" s="213" t="s">
        <v>48</v>
      </c>
      <c r="C56" s="214"/>
      <c r="D56" s="214"/>
      <c r="E56" s="214"/>
      <c r="F56" s="214"/>
      <c r="G56" s="83" t="s">
        <v>20</v>
      </c>
      <c r="H56" s="73" t="s">
        <v>16</v>
      </c>
      <c r="I56" s="87" t="s">
        <v>118</v>
      </c>
      <c r="J56" s="73" t="s">
        <v>117</v>
      </c>
      <c r="K56" s="84" t="s">
        <v>19</v>
      </c>
      <c r="M56" s="89"/>
    </row>
    <row r="57" spans="1:15" ht="20.25" customHeight="1" x14ac:dyDescent="0.25">
      <c r="A57" s="52" t="s">
        <v>3</v>
      </c>
      <c r="B57" s="321" t="s">
        <v>120</v>
      </c>
      <c r="C57" s="321"/>
      <c r="D57" s="321"/>
      <c r="E57" s="321"/>
      <c r="F57" s="321"/>
      <c r="G57" s="191">
        <v>4.8499999999999996</v>
      </c>
      <c r="H57" s="85">
        <v>44</v>
      </c>
      <c r="I57" s="85">
        <v>1</v>
      </c>
      <c r="J57" s="77">
        <v>0.06</v>
      </c>
      <c r="K57" s="56">
        <f>ROUND((G57*H57*I57)-($K$28*6%),2)</f>
        <v>26.67</v>
      </c>
      <c r="M57" s="90"/>
    </row>
    <row r="58" spans="1:15" ht="20.25" customHeight="1" x14ac:dyDescent="0.25">
      <c r="A58" s="36" t="s">
        <v>5</v>
      </c>
      <c r="B58" s="307" t="s">
        <v>154</v>
      </c>
      <c r="C58" s="307"/>
      <c r="D58" s="307"/>
      <c r="E58" s="307"/>
      <c r="F58" s="283"/>
      <c r="G58" s="192">
        <v>537.5</v>
      </c>
      <c r="H58" s="86">
        <v>1</v>
      </c>
      <c r="I58" s="86">
        <v>1</v>
      </c>
      <c r="J58" s="76">
        <v>0</v>
      </c>
      <c r="K58" s="48">
        <f>ROUND((G58*H58*I58)-(G58*H58*I58*J58),2)</f>
        <v>537.5</v>
      </c>
      <c r="M58" s="90"/>
    </row>
    <row r="59" spans="1:15" ht="20.25" customHeight="1" x14ac:dyDescent="0.25">
      <c r="A59" s="36" t="s">
        <v>7</v>
      </c>
      <c r="B59" s="308" t="s">
        <v>155</v>
      </c>
      <c r="C59" s="309"/>
      <c r="D59" s="309"/>
      <c r="E59" s="309"/>
      <c r="F59" s="310"/>
      <c r="G59" s="192">
        <v>0</v>
      </c>
      <c r="H59" s="86"/>
      <c r="I59" s="86"/>
      <c r="J59" s="76">
        <v>0</v>
      </c>
      <c r="K59" s="48">
        <f>ROUND((G59*H59*I59)-(G59*H59*I59*J59),2)</f>
        <v>0</v>
      </c>
      <c r="M59" s="90"/>
    </row>
    <row r="60" spans="1:15" ht="20.25" customHeight="1" x14ac:dyDescent="0.25">
      <c r="A60" s="36" t="s">
        <v>22</v>
      </c>
      <c r="B60" s="322" t="s">
        <v>121</v>
      </c>
      <c r="C60" s="322"/>
      <c r="D60" s="322"/>
      <c r="E60" s="322"/>
      <c r="F60" s="322"/>
      <c r="G60" s="193">
        <v>0</v>
      </c>
      <c r="H60" s="142"/>
      <c r="I60" s="142"/>
      <c r="J60" s="143">
        <v>0</v>
      </c>
      <c r="K60" s="144">
        <f t="shared" ref="K60:K61" si="1">ROUND((G60*H60*I60)-(G60*H60*I60*J60),2)</f>
        <v>0</v>
      </c>
      <c r="M60" s="90"/>
    </row>
    <row r="61" spans="1:15" ht="20.25" customHeight="1" thickBot="1" x14ac:dyDescent="0.25">
      <c r="A61" s="130" t="s">
        <v>8</v>
      </c>
      <c r="B61" s="311" t="s">
        <v>172</v>
      </c>
      <c r="C61" s="312"/>
      <c r="D61" s="312"/>
      <c r="E61" s="312"/>
      <c r="F61" s="313"/>
      <c r="G61" s="192">
        <v>0</v>
      </c>
      <c r="H61" s="86"/>
      <c r="I61" s="86"/>
      <c r="J61" s="140">
        <v>0</v>
      </c>
      <c r="K61" s="141">
        <f t="shared" si="1"/>
        <v>0</v>
      </c>
      <c r="M61" s="91"/>
    </row>
    <row r="62" spans="1:15" ht="20.25" customHeight="1" thickBot="1" x14ac:dyDescent="0.3">
      <c r="A62" s="314" t="s">
        <v>59</v>
      </c>
      <c r="B62" s="315"/>
      <c r="C62" s="315"/>
      <c r="D62" s="315"/>
      <c r="E62" s="315"/>
      <c r="F62" s="315"/>
      <c r="G62" s="315"/>
      <c r="H62" s="315"/>
      <c r="I62" s="315"/>
      <c r="J62" s="315"/>
      <c r="K62" s="80">
        <f>ROUND(SUM(K57:K61),2)</f>
        <v>564.16999999999996</v>
      </c>
      <c r="M62" s="92"/>
    </row>
    <row r="63" spans="1:15" ht="20.25" customHeight="1" thickBot="1" x14ac:dyDescent="0.3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8"/>
      <c r="M63" s="92"/>
    </row>
    <row r="64" spans="1:15" ht="20.25" customHeight="1" thickBot="1" x14ac:dyDescent="0.25">
      <c r="A64" s="219" t="s">
        <v>75</v>
      </c>
      <c r="B64" s="220"/>
      <c r="C64" s="220"/>
      <c r="D64" s="220"/>
      <c r="E64" s="220"/>
      <c r="F64" s="220"/>
      <c r="G64" s="220"/>
      <c r="H64" s="220"/>
      <c r="I64" s="220"/>
      <c r="J64" s="220"/>
      <c r="K64" s="221"/>
    </row>
    <row r="65" spans="1:14" ht="20.25" customHeight="1" thickBot="1" x14ac:dyDescent="0.25">
      <c r="A65" s="72">
        <v>2</v>
      </c>
      <c r="B65" s="213" t="s">
        <v>43</v>
      </c>
      <c r="C65" s="214"/>
      <c r="D65" s="214"/>
      <c r="E65" s="214"/>
      <c r="F65" s="214"/>
      <c r="G65" s="214"/>
      <c r="H65" s="214"/>
      <c r="I65" s="214"/>
      <c r="J65" s="215"/>
      <c r="K65" s="84" t="s">
        <v>19</v>
      </c>
    </row>
    <row r="66" spans="1:14" ht="20.25" customHeight="1" x14ac:dyDescent="0.2">
      <c r="A66" s="52" t="s">
        <v>44</v>
      </c>
      <c r="B66" s="243" t="str">
        <f>B37</f>
        <v>13º (DÉCIMO TERCEIRO) SALÁRIO, FÉRIAS  E ADICIONAL DE FÉRIAS</v>
      </c>
      <c r="C66" s="243"/>
      <c r="D66" s="243"/>
      <c r="E66" s="243"/>
      <c r="F66" s="243"/>
      <c r="G66" s="243"/>
      <c r="H66" s="243"/>
      <c r="I66" s="243"/>
      <c r="J66" s="243"/>
      <c r="K66" s="56">
        <f>$K$40</f>
        <v>826.55</v>
      </c>
    </row>
    <row r="67" spans="1:14" ht="20.25" customHeight="1" x14ac:dyDescent="0.2">
      <c r="A67" s="36" t="s">
        <v>40</v>
      </c>
      <c r="B67" s="225" t="s">
        <v>76</v>
      </c>
      <c r="C67" s="225"/>
      <c r="D67" s="225"/>
      <c r="E67" s="225"/>
      <c r="F67" s="225"/>
      <c r="G67" s="225"/>
      <c r="H67" s="225"/>
      <c r="I67" s="225"/>
      <c r="J67" s="225"/>
      <c r="K67" s="48">
        <f>$K$53</f>
        <v>1793.02</v>
      </c>
    </row>
    <row r="68" spans="1:14" ht="20.25" customHeight="1" thickBot="1" x14ac:dyDescent="0.25">
      <c r="A68" s="61" t="s">
        <v>42</v>
      </c>
      <c r="B68" s="234" t="s">
        <v>48</v>
      </c>
      <c r="C68" s="234"/>
      <c r="D68" s="234"/>
      <c r="E68" s="234"/>
      <c r="F68" s="234"/>
      <c r="G68" s="234"/>
      <c r="H68" s="234"/>
      <c r="I68" s="234"/>
      <c r="J68" s="234"/>
      <c r="K68" s="65">
        <f>$K$62</f>
        <v>564.16999999999996</v>
      </c>
    </row>
    <row r="69" spans="1:14" ht="20.25" customHeight="1" thickBot="1" x14ac:dyDescent="0.25">
      <c r="A69" s="252" t="s">
        <v>12</v>
      </c>
      <c r="B69" s="253"/>
      <c r="C69" s="253"/>
      <c r="D69" s="253"/>
      <c r="E69" s="253"/>
      <c r="F69" s="253"/>
      <c r="G69" s="253"/>
      <c r="H69" s="253"/>
      <c r="I69" s="253"/>
      <c r="J69" s="304"/>
      <c r="K69" s="97">
        <f>SUM(K66:K68)</f>
        <v>3183.74</v>
      </c>
    </row>
    <row r="70" spans="1:14" ht="20.25" customHeight="1" thickBot="1" x14ac:dyDescent="0.25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"/>
    </row>
    <row r="71" spans="1:14" ht="32.25" customHeight="1" thickBot="1" x14ac:dyDescent="0.25">
      <c r="A71" s="255" t="s">
        <v>46</v>
      </c>
      <c r="B71" s="256"/>
      <c r="C71" s="256"/>
      <c r="D71" s="256"/>
      <c r="E71" s="256"/>
      <c r="F71" s="256"/>
      <c r="G71" s="256"/>
      <c r="H71" s="256"/>
      <c r="I71" s="256"/>
      <c r="J71" s="256"/>
      <c r="K71" s="257"/>
    </row>
    <row r="72" spans="1:14" ht="18.7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</row>
    <row r="73" spans="1:14" ht="15.75" x14ac:dyDescent="0.25">
      <c r="A73" s="305" t="s">
        <v>131</v>
      </c>
      <c r="B73" s="305"/>
      <c r="C73" s="305"/>
      <c r="D73" s="305"/>
      <c r="E73" s="305"/>
      <c r="F73" s="305"/>
      <c r="G73" s="305"/>
      <c r="H73" s="305"/>
      <c r="I73" s="305"/>
      <c r="J73" s="305"/>
      <c r="K73" s="173">
        <f>K$32+K$69-SUM(K45:K51)</f>
        <v>5826.3050000000003</v>
      </c>
    </row>
    <row r="74" spans="1:14" ht="20.25" customHeight="1" x14ac:dyDescent="0.25">
      <c r="A74" s="306" t="s">
        <v>133</v>
      </c>
      <c r="B74" s="306"/>
      <c r="C74" s="306"/>
      <c r="D74" s="306"/>
      <c r="E74" s="306"/>
      <c r="F74" s="306"/>
      <c r="G74" s="306"/>
      <c r="H74" s="306"/>
      <c r="I74" s="306"/>
      <c r="J74" s="306"/>
      <c r="K74" s="174">
        <f>K32+K69</f>
        <v>7229.5349999999999</v>
      </c>
    </row>
    <row r="75" spans="1:14" ht="20.25" customHeight="1" x14ac:dyDescent="0.25">
      <c r="A75" s="306" t="s">
        <v>132</v>
      </c>
      <c r="B75" s="306"/>
      <c r="C75" s="306"/>
      <c r="D75" s="306"/>
      <c r="E75" s="306"/>
      <c r="F75" s="306"/>
      <c r="G75" s="306"/>
      <c r="H75" s="306"/>
      <c r="I75" s="306"/>
      <c r="J75" s="306"/>
      <c r="K75" s="175">
        <f>K32</f>
        <v>4045.7950000000001</v>
      </c>
    </row>
    <row r="76" spans="1:14" ht="20.25" customHeight="1" thickBot="1" x14ac:dyDescent="0.25">
      <c r="A76" s="171"/>
      <c r="B76" s="171"/>
      <c r="C76" s="170"/>
      <c r="D76" s="170"/>
      <c r="E76" s="170"/>
      <c r="F76" s="170"/>
      <c r="G76" s="170"/>
      <c r="H76" s="170"/>
      <c r="I76" s="170"/>
      <c r="J76" s="170"/>
      <c r="K76" s="172"/>
    </row>
    <row r="77" spans="1:14" ht="20.25" customHeight="1" thickBot="1" x14ac:dyDescent="0.25">
      <c r="A77" s="72">
        <v>3</v>
      </c>
      <c r="B77" s="213" t="s">
        <v>62</v>
      </c>
      <c r="C77" s="214"/>
      <c r="D77" s="214"/>
      <c r="E77" s="214"/>
      <c r="F77" s="214"/>
      <c r="G77" s="214"/>
      <c r="H77" s="214"/>
      <c r="I77" s="215"/>
      <c r="J77" s="74" t="s">
        <v>18</v>
      </c>
      <c r="K77" s="84" t="s">
        <v>24</v>
      </c>
    </row>
    <row r="78" spans="1:14" ht="96.75" customHeight="1" x14ac:dyDescent="0.2">
      <c r="A78" s="52" t="s">
        <v>3</v>
      </c>
      <c r="B78" s="242" t="s">
        <v>177</v>
      </c>
      <c r="C78" s="243"/>
      <c r="D78" s="243"/>
      <c r="E78" s="243"/>
      <c r="F78" s="243"/>
      <c r="G78" s="243"/>
      <c r="H78" s="243"/>
      <c r="I78" s="243"/>
      <c r="J78" s="100">
        <v>4.1999999999999997E-3</v>
      </c>
      <c r="K78" s="101">
        <f>ROUND(K73*J78,2)</f>
        <v>24.47</v>
      </c>
      <c r="N78" s="11"/>
    </row>
    <row r="79" spans="1:14" ht="50.25" customHeight="1" x14ac:dyDescent="0.2">
      <c r="A79" s="130" t="s">
        <v>5</v>
      </c>
      <c r="B79" s="244" t="s">
        <v>178</v>
      </c>
      <c r="C79" s="225"/>
      <c r="D79" s="225"/>
      <c r="E79" s="225"/>
      <c r="F79" s="225"/>
      <c r="G79" s="225"/>
      <c r="H79" s="225"/>
      <c r="I79" s="225"/>
      <c r="J79" s="146">
        <v>0.08</v>
      </c>
      <c r="K79" s="147">
        <f>ROUND(K78*J79,2)</f>
        <v>1.96</v>
      </c>
    </row>
    <row r="80" spans="1:14" ht="81" customHeight="1" x14ac:dyDescent="0.2">
      <c r="A80" s="36" t="s">
        <v>7</v>
      </c>
      <c r="B80" s="300" t="s">
        <v>141</v>
      </c>
      <c r="C80" s="263"/>
      <c r="D80" s="263"/>
      <c r="E80" s="263"/>
      <c r="F80" s="263"/>
      <c r="G80" s="263"/>
      <c r="H80" s="263"/>
      <c r="I80" s="264"/>
      <c r="J80" s="98">
        <v>0.02</v>
      </c>
      <c r="K80" s="99">
        <f>ROUND(K75*J80,2)</f>
        <v>80.92</v>
      </c>
    </row>
    <row r="81" spans="1:30" ht="68.25" customHeight="1" x14ac:dyDescent="0.2">
      <c r="A81" s="36" t="s">
        <v>22</v>
      </c>
      <c r="B81" s="244" t="s">
        <v>142</v>
      </c>
      <c r="C81" s="225"/>
      <c r="D81" s="225"/>
      <c r="E81" s="225"/>
      <c r="F81" s="225"/>
      <c r="G81" s="225"/>
      <c r="H81" s="225"/>
      <c r="I81" s="225"/>
      <c r="J81" s="98">
        <v>1.9400000000000001E-2</v>
      </c>
      <c r="K81" s="99">
        <f>ROUND(K74*J81,2)</f>
        <v>140.25</v>
      </c>
    </row>
    <row r="82" spans="1:30" ht="19.5" customHeight="1" x14ac:dyDescent="0.2">
      <c r="A82" s="36" t="s">
        <v>8</v>
      </c>
      <c r="B82" s="225" t="s">
        <v>77</v>
      </c>
      <c r="C82" s="225"/>
      <c r="D82" s="225"/>
      <c r="E82" s="225"/>
      <c r="F82" s="225"/>
      <c r="G82" s="225"/>
      <c r="H82" s="225"/>
      <c r="I82" s="225"/>
      <c r="J82" s="98">
        <f>J53</f>
        <v>0.36800000000000005</v>
      </c>
      <c r="K82" s="99">
        <f>ROUND(J82*K81,2)</f>
        <v>51.61</v>
      </c>
    </row>
    <row r="83" spans="1:30" ht="84.75" customHeight="1" thickBot="1" x14ac:dyDescent="0.25">
      <c r="A83" s="61" t="s">
        <v>9</v>
      </c>
      <c r="B83" s="294" t="s">
        <v>143</v>
      </c>
      <c r="C83" s="266"/>
      <c r="D83" s="266"/>
      <c r="E83" s="266"/>
      <c r="F83" s="266"/>
      <c r="G83" s="266"/>
      <c r="H83" s="266"/>
      <c r="I83" s="267"/>
      <c r="J83" s="102">
        <v>0.02</v>
      </c>
      <c r="K83" s="103">
        <f>ROUND(K75*J83,2)</f>
        <v>80.92</v>
      </c>
    </row>
    <row r="84" spans="1:30" ht="20.25" customHeight="1" thickBot="1" x14ac:dyDescent="0.25">
      <c r="A84" s="252" t="s">
        <v>59</v>
      </c>
      <c r="B84" s="253"/>
      <c r="C84" s="253"/>
      <c r="D84" s="253"/>
      <c r="E84" s="253"/>
      <c r="F84" s="253"/>
      <c r="G84" s="253"/>
      <c r="H84" s="253"/>
      <c r="I84" s="254"/>
      <c r="J84" s="104">
        <f>SUM(J78:J83)</f>
        <v>0.51160000000000005</v>
      </c>
      <c r="K84" s="105">
        <f>ROUND(SUM(K78:K83),2)</f>
        <v>380.13</v>
      </c>
    </row>
    <row r="85" spans="1:30" ht="20.25" customHeight="1" thickBot="1" x14ac:dyDescent="0.25">
      <c r="A85" s="81"/>
      <c r="B85" s="81"/>
      <c r="C85" s="81"/>
      <c r="D85" s="81"/>
      <c r="E85" s="81"/>
      <c r="F85" s="81"/>
      <c r="G85" s="81"/>
      <c r="H85" s="81"/>
      <c r="I85" s="81"/>
      <c r="J85" s="109"/>
      <c r="K85" s="110"/>
    </row>
    <row r="86" spans="1:30" ht="32.25" customHeight="1" thickBot="1" x14ac:dyDescent="0.25">
      <c r="A86" s="268" t="s">
        <v>78</v>
      </c>
      <c r="B86" s="269"/>
      <c r="C86" s="269"/>
      <c r="D86" s="269"/>
      <c r="E86" s="269"/>
      <c r="F86" s="269"/>
      <c r="G86" s="269"/>
      <c r="H86" s="269"/>
      <c r="I86" s="269"/>
      <c r="J86" s="269"/>
      <c r="K86" s="270"/>
      <c r="O86" s="10"/>
    </row>
    <row r="87" spans="1:30" s="60" customFormat="1" ht="27" customHeight="1" thickBot="1" x14ac:dyDescent="0.25">
      <c r="A87" s="301" t="s">
        <v>144</v>
      </c>
      <c r="B87" s="302"/>
      <c r="C87" s="302"/>
      <c r="D87" s="302"/>
      <c r="E87" s="302"/>
      <c r="F87" s="302"/>
      <c r="G87" s="302"/>
      <c r="H87" s="302"/>
      <c r="I87" s="302"/>
      <c r="J87" s="302"/>
      <c r="K87" s="303"/>
      <c r="L87" s="9"/>
      <c r="M87" s="9"/>
      <c r="N87" s="9"/>
      <c r="O87" s="182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</row>
    <row r="88" spans="1:30" s="2" customFormat="1" ht="20.25" customHeight="1" thickBot="1" x14ac:dyDescent="0.25">
      <c r="A88" s="295" t="s">
        <v>88</v>
      </c>
      <c r="B88" s="296"/>
      <c r="C88" s="296"/>
      <c r="D88" s="296"/>
      <c r="E88" s="296"/>
      <c r="F88" s="296"/>
      <c r="G88" s="296"/>
      <c r="H88" s="296"/>
      <c r="I88" s="296"/>
      <c r="J88" s="296"/>
      <c r="K88" s="297"/>
      <c r="M88" s="9"/>
      <c r="O88" s="10"/>
    </row>
    <row r="89" spans="1:30" s="2" customFormat="1" ht="20.25" customHeight="1" thickBot="1" x14ac:dyDescent="0.25">
      <c r="A89" s="72" t="s">
        <v>28</v>
      </c>
      <c r="B89" s="214" t="s">
        <v>61</v>
      </c>
      <c r="C89" s="214"/>
      <c r="D89" s="214"/>
      <c r="E89" s="214"/>
      <c r="F89" s="214"/>
      <c r="G89" s="214"/>
      <c r="H89" s="214"/>
      <c r="I89" s="214"/>
      <c r="J89" s="74" t="s">
        <v>18</v>
      </c>
      <c r="K89" s="84" t="s">
        <v>24</v>
      </c>
      <c r="M89" s="9"/>
    </row>
    <row r="90" spans="1:30" s="2" customFormat="1" ht="109.5" customHeight="1" x14ac:dyDescent="0.2">
      <c r="A90" s="52" t="s">
        <v>3</v>
      </c>
      <c r="B90" s="298" t="s">
        <v>145</v>
      </c>
      <c r="C90" s="299"/>
      <c r="D90" s="299"/>
      <c r="E90" s="299"/>
      <c r="F90" s="299"/>
      <c r="G90" s="299"/>
      <c r="H90" s="299"/>
      <c r="I90" s="243"/>
      <c r="J90" s="100">
        <v>9.2999999999999992E-3</v>
      </c>
      <c r="K90" s="69">
        <f>ROUND(($K$32+$K$69+$K$84)*J90,2)</f>
        <v>70.77</v>
      </c>
      <c r="M90" s="9"/>
      <c r="O90" s="10"/>
    </row>
    <row r="91" spans="1:30" s="2" customFormat="1" ht="80.25" customHeight="1" x14ac:dyDescent="0.2">
      <c r="A91" s="36" t="s">
        <v>5</v>
      </c>
      <c r="B91" s="226" t="s">
        <v>146</v>
      </c>
      <c r="C91" s="227"/>
      <c r="D91" s="227"/>
      <c r="E91" s="227"/>
      <c r="F91" s="227"/>
      <c r="G91" s="227"/>
      <c r="H91" s="227"/>
      <c r="I91" s="227"/>
      <c r="J91" s="187">
        <v>5.5999999999999999E-3</v>
      </c>
      <c r="K91" s="69">
        <f>ROUND(($K$32+$K$69+$K$84)*J91,2)</f>
        <v>42.61</v>
      </c>
      <c r="M91" s="9"/>
    </row>
    <row r="92" spans="1:30" s="2" customFormat="1" ht="96" customHeight="1" x14ac:dyDescent="0.2">
      <c r="A92" s="36" t="s">
        <v>7</v>
      </c>
      <c r="B92" s="226" t="s">
        <v>149</v>
      </c>
      <c r="C92" s="227"/>
      <c r="D92" s="227"/>
      <c r="E92" s="227"/>
      <c r="F92" s="227"/>
      <c r="G92" s="227"/>
      <c r="H92" s="227"/>
      <c r="I92" s="227"/>
      <c r="J92" s="187">
        <v>2.9999999999999997E-4</v>
      </c>
      <c r="K92" s="69">
        <f>ROUND(($K$32+$K$69+$K$84)*J92,2)</f>
        <v>2.2799999999999998</v>
      </c>
      <c r="M92" s="9"/>
    </row>
    <row r="93" spans="1:30" s="2" customFormat="1" ht="20.25" customHeight="1" x14ac:dyDescent="0.2">
      <c r="A93" s="231" t="s">
        <v>129</v>
      </c>
      <c r="B93" s="232"/>
      <c r="C93" s="232"/>
      <c r="D93" s="232"/>
      <c r="E93" s="232"/>
      <c r="F93" s="232"/>
      <c r="G93" s="232"/>
      <c r="H93" s="232"/>
      <c r="I93" s="233"/>
      <c r="J93" s="166">
        <f>SUM(J90:J92)</f>
        <v>1.52E-2</v>
      </c>
      <c r="K93" s="167">
        <f>SUM(K90:K92)</f>
        <v>115.66</v>
      </c>
      <c r="M93" s="9"/>
    </row>
    <row r="94" spans="1:30" s="2" customFormat="1" ht="20.25" customHeight="1" thickBot="1" x14ac:dyDescent="0.25">
      <c r="A94" s="135" t="s">
        <v>22</v>
      </c>
      <c r="B94" s="234" t="s">
        <v>173</v>
      </c>
      <c r="C94" s="234"/>
      <c r="D94" s="234"/>
      <c r="E94" s="234"/>
      <c r="F94" s="234"/>
      <c r="G94" s="234"/>
      <c r="H94" s="234"/>
      <c r="I94" s="234"/>
      <c r="J94" s="102">
        <f>J53*J93</f>
        <v>5.5936000000000007E-3</v>
      </c>
      <c r="K94" s="70">
        <f>ROUND(($K$32+$K$69+$K$84)*J94,2)</f>
        <v>42.57</v>
      </c>
      <c r="M94" s="9"/>
    </row>
    <row r="95" spans="1:30" s="2" customFormat="1" ht="20.25" customHeight="1" thickBot="1" x14ac:dyDescent="0.25">
      <c r="A95" s="235" t="s">
        <v>29</v>
      </c>
      <c r="B95" s="236"/>
      <c r="C95" s="236"/>
      <c r="D95" s="236"/>
      <c r="E95" s="236"/>
      <c r="F95" s="236"/>
      <c r="G95" s="236"/>
      <c r="H95" s="236"/>
      <c r="I95" s="237"/>
      <c r="J95" s="168">
        <f>SUM(J93:J94)</f>
        <v>2.0793600000000002E-2</v>
      </c>
      <c r="K95" s="169">
        <f>SUM(K93:K94)</f>
        <v>158.22999999999999</v>
      </c>
      <c r="M95" s="9"/>
    </row>
    <row r="96" spans="1:30" s="2" customFormat="1" ht="20.25" customHeight="1" thickBot="1" x14ac:dyDescent="0.25">
      <c r="A96" s="238"/>
      <c r="B96" s="239"/>
      <c r="C96" s="239"/>
      <c r="D96" s="239"/>
      <c r="E96" s="239"/>
      <c r="F96" s="239"/>
      <c r="G96" s="239"/>
      <c r="H96" s="239"/>
      <c r="I96" s="239"/>
      <c r="J96" s="239"/>
      <c r="K96" s="240"/>
      <c r="M96" s="9"/>
    </row>
    <row r="97" spans="1:15" s="2" customFormat="1" ht="20.25" customHeight="1" thickBot="1" x14ac:dyDescent="0.3">
      <c r="A97" s="210" t="s">
        <v>179</v>
      </c>
      <c r="B97" s="211"/>
      <c r="C97" s="211"/>
      <c r="D97" s="211"/>
      <c r="E97" s="211"/>
      <c r="F97" s="211"/>
      <c r="G97" s="211"/>
      <c r="H97" s="211"/>
      <c r="I97" s="211"/>
      <c r="J97" s="211"/>
      <c r="K97" s="212"/>
      <c r="M97" s="9"/>
    </row>
    <row r="98" spans="1:15" s="2" customFormat="1" ht="80.25" customHeight="1" x14ac:dyDescent="0.2">
      <c r="A98" s="36" t="s">
        <v>3</v>
      </c>
      <c r="B98" s="226" t="s">
        <v>174</v>
      </c>
      <c r="C98" s="227"/>
      <c r="D98" s="227"/>
      <c r="E98" s="227"/>
      <c r="F98" s="227"/>
      <c r="G98" s="227"/>
      <c r="H98" s="227"/>
      <c r="I98" s="227"/>
      <c r="J98" s="98">
        <v>1.4E-3</v>
      </c>
      <c r="K98" s="68">
        <f>ROUND(($K$32+$K$69-SUM(K45:K51)+$K$84)*J98,2)</f>
        <v>8.69</v>
      </c>
      <c r="M98" s="9"/>
    </row>
    <row r="99" spans="1:15" s="2" customFormat="1" ht="99" customHeight="1" x14ac:dyDescent="0.2">
      <c r="A99" s="183" t="s">
        <v>5</v>
      </c>
      <c r="B99" s="244" t="s">
        <v>148</v>
      </c>
      <c r="C99" s="225"/>
      <c r="D99" s="225"/>
      <c r="E99" s="225"/>
      <c r="F99" s="225"/>
      <c r="G99" s="225"/>
      <c r="H99" s="225"/>
      <c r="I99" s="225"/>
      <c r="J99" s="98">
        <v>3.3E-3</v>
      </c>
      <c r="K99" s="68">
        <f>ROUND(($K$32+$K$69-SUM(K45:K51)+$K$84)*J99,2)</f>
        <v>20.48</v>
      </c>
      <c r="M99" s="9"/>
    </row>
    <row r="100" spans="1:15" s="2" customFormat="1" ht="109.5" customHeight="1" thickBot="1" x14ac:dyDescent="0.25">
      <c r="A100" s="183" t="s">
        <v>7</v>
      </c>
      <c r="B100" s="242" t="s">
        <v>147</v>
      </c>
      <c r="C100" s="243"/>
      <c r="D100" s="243"/>
      <c r="E100" s="243"/>
      <c r="F100" s="243"/>
      <c r="G100" s="243"/>
      <c r="H100" s="243"/>
      <c r="I100" s="243"/>
      <c r="J100" s="98">
        <v>1.3899999999999999E-2</v>
      </c>
      <c r="K100" s="69">
        <f>ROUND(($K$32+$K$69+$K$84-K45)*J100,2)</f>
        <v>92.23</v>
      </c>
      <c r="M100" s="9"/>
    </row>
    <row r="101" spans="1:15" s="2" customFormat="1" ht="20.25" customHeight="1" x14ac:dyDescent="0.2">
      <c r="A101" s="228" t="s">
        <v>12</v>
      </c>
      <c r="B101" s="229"/>
      <c r="C101" s="229"/>
      <c r="D101" s="229"/>
      <c r="E101" s="229"/>
      <c r="F101" s="229"/>
      <c r="G101" s="229"/>
      <c r="H101" s="229"/>
      <c r="I101" s="229"/>
      <c r="J101" s="230"/>
      <c r="K101" s="184">
        <f>SUM(K98:K100)</f>
        <v>121.4</v>
      </c>
      <c r="M101" s="9"/>
    </row>
    <row r="102" spans="1:15" s="2" customFormat="1" ht="83.25" customHeight="1" x14ac:dyDescent="0.2">
      <c r="A102" s="241" t="s">
        <v>180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M102" s="9"/>
    </row>
    <row r="103" spans="1:15" s="2" customFormat="1" ht="24.75" customHeight="1" thickBot="1" x14ac:dyDescent="0.25">
      <c r="A103" s="185"/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  <c r="M103" s="9"/>
    </row>
    <row r="104" spans="1:15" s="2" customFormat="1" ht="20.25" customHeight="1" thickBot="1" x14ac:dyDescent="0.3">
      <c r="A104" s="210" t="s">
        <v>130</v>
      </c>
      <c r="B104" s="211"/>
      <c r="C104" s="211"/>
      <c r="D104" s="211"/>
      <c r="E104" s="211"/>
      <c r="F104" s="211"/>
      <c r="G104" s="211"/>
      <c r="H104" s="211"/>
      <c r="I104" s="211"/>
      <c r="J104" s="211"/>
      <c r="K104" s="212"/>
      <c r="M104" s="9"/>
    </row>
    <row r="105" spans="1:15" s="2" customFormat="1" ht="20.25" customHeight="1" thickBot="1" x14ac:dyDescent="0.25">
      <c r="A105" s="72" t="s">
        <v>63</v>
      </c>
      <c r="B105" s="213" t="s">
        <v>64</v>
      </c>
      <c r="C105" s="214"/>
      <c r="D105" s="214"/>
      <c r="E105" s="214"/>
      <c r="F105" s="214"/>
      <c r="G105" s="214"/>
      <c r="H105" s="214"/>
      <c r="I105" s="215"/>
      <c r="J105" s="74" t="s">
        <v>18</v>
      </c>
      <c r="K105" s="84" t="s">
        <v>24</v>
      </c>
      <c r="M105" s="9"/>
    </row>
    <row r="106" spans="1:15" s="2" customFormat="1" ht="20.25" customHeight="1" thickBot="1" x14ac:dyDescent="0.25">
      <c r="A106" s="4" t="s">
        <v>3</v>
      </c>
      <c r="B106" s="216" t="s">
        <v>65</v>
      </c>
      <c r="C106" s="217"/>
      <c r="D106" s="217"/>
      <c r="E106" s="217"/>
      <c r="F106" s="217"/>
      <c r="G106" s="217"/>
      <c r="H106" s="217"/>
      <c r="I106" s="218"/>
      <c r="J106" s="7">
        <v>0</v>
      </c>
      <c r="K106" s="108">
        <f>+SUM($K$32+$K$69+$K$84)*J106</f>
        <v>0</v>
      </c>
      <c r="M106" s="9"/>
      <c r="O106" s="10"/>
    </row>
    <row r="107" spans="1:15" s="2" customFormat="1" ht="20.25" customHeight="1" thickBot="1" x14ac:dyDescent="0.25">
      <c r="A107" s="45"/>
      <c r="C107" s="45"/>
      <c r="D107" s="45"/>
      <c r="E107" s="45"/>
      <c r="F107" s="45"/>
      <c r="G107" s="45"/>
      <c r="H107" s="45"/>
      <c r="I107" s="31"/>
      <c r="J107" s="111"/>
      <c r="K107" s="112"/>
      <c r="M107" s="9"/>
      <c r="O107" s="10"/>
    </row>
    <row r="108" spans="1:15" s="2" customFormat="1" ht="18.75" customHeight="1" thickBot="1" x14ac:dyDescent="0.25">
      <c r="A108" s="219" t="s">
        <v>66</v>
      </c>
      <c r="B108" s="220"/>
      <c r="C108" s="220"/>
      <c r="D108" s="220"/>
      <c r="E108" s="220"/>
      <c r="F108" s="220"/>
      <c r="G108" s="220"/>
      <c r="H108" s="220"/>
      <c r="I108" s="220"/>
      <c r="J108" s="220"/>
      <c r="K108" s="221"/>
      <c r="M108" s="9"/>
    </row>
    <row r="109" spans="1:15" s="2" customFormat="1" ht="20.25" customHeight="1" x14ac:dyDescent="0.2">
      <c r="A109" s="114">
        <v>4</v>
      </c>
      <c r="B109" s="222" t="s">
        <v>67</v>
      </c>
      <c r="C109" s="223"/>
      <c r="D109" s="223"/>
      <c r="E109" s="223"/>
      <c r="F109" s="223"/>
      <c r="G109" s="223"/>
      <c r="H109" s="223"/>
      <c r="I109" s="223"/>
      <c r="J109" s="224"/>
      <c r="K109" s="115" t="s">
        <v>19</v>
      </c>
      <c r="M109" s="9"/>
    </row>
    <row r="110" spans="1:15" s="2" customFormat="1" ht="20.25" customHeight="1" x14ac:dyDescent="0.2">
      <c r="A110" s="36" t="s">
        <v>28</v>
      </c>
      <c r="B110" s="225" t="s">
        <v>61</v>
      </c>
      <c r="C110" s="225"/>
      <c r="D110" s="225"/>
      <c r="E110" s="225"/>
      <c r="F110" s="225"/>
      <c r="G110" s="225"/>
      <c r="H110" s="225"/>
      <c r="I110" s="225"/>
      <c r="J110" s="225"/>
      <c r="K110" s="48">
        <f>SUM(K101+K95)</f>
        <v>279.63</v>
      </c>
      <c r="M110" s="9"/>
    </row>
    <row r="111" spans="1:15" s="2" customFormat="1" ht="20.25" customHeight="1" thickBot="1" x14ac:dyDescent="0.25">
      <c r="A111" s="44" t="s">
        <v>63</v>
      </c>
      <c r="B111" s="227" t="s">
        <v>65</v>
      </c>
      <c r="C111" s="227"/>
      <c r="D111" s="227"/>
      <c r="E111" s="227"/>
      <c r="F111" s="227"/>
      <c r="G111" s="227"/>
      <c r="H111" s="227"/>
      <c r="I111" s="227"/>
      <c r="J111" s="227"/>
      <c r="K111" s="48">
        <f>K106</f>
        <v>0</v>
      </c>
      <c r="M111" s="9"/>
    </row>
    <row r="112" spans="1:15" s="2" customFormat="1" ht="20.25" customHeight="1" thickBot="1" x14ac:dyDescent="0.25">
      <c r="A112" s="252" t="s">
        <v>12</v>
      </c>
      <c r="B112" s="286"/>
      <c r="C112" s="286"/>
      <c r="D112" s="286"/>
      <c r="E112" s="286"/>
      <c r="F112" s="286"/>
      <c r="G112" s="286"/>
      <c r="H112" s="286"/>
      <c r="I112" s="286"/>
      <c r="J112" s="287"/>
      <c r="K112" s="176">
        <f>SUM(K110:K111)</f>
        <v>279.63</v>
      </c>
      <c r="M112" s="9"/>
    </row>
    <row r="113" spans="1:19" s="9" customFormat="1" ht="20.25" customHeight="1" thickBot="1" x14ac:dyDescent="0.25">
      <c r="A113" s="81"/>
      <c r="B113" s="81"/>
      <c r="C113" s="81"/>
      <c r="D113" s="81"/>
      <c r="E113" s="81"/>
      <c r="F113" s="81"/>
      <c r="G113" s="81"/>
      <c r="H113" s="81"/>
      <c r="I113" s="81"/>
      <c r="J113" s="81"/>
      <c r="K113" s="8"/>
    </row>
    <row r="114" spans="1:19" s="2" customFormat="1" ht="31.5" customHeight="1" thickBot="1" x14ac:dyDescent="0.25">
      <c r="A114" s="255" t="s">
        <v>45</v>
      </c>
      <c r="B114" s="256"/>
      <c r="C114" s="256"/>
      <c r="D114" s="256"/>
      <c r="E114" s="256"/>
      <c r="F114" s="256"/>
      <c r="G114" s="256"/>
      <c r="H114" s="256"/>
      <c r="I114" s="256"/>
      <c r="J114" s="256"/>
      <c r="K114" s="257"/>
      <c r="M114" s="9"/>
    </row>
    <row r="115" spans="1:19" s="9" customFormat="1" ht="18" customHeight="1" thickBot="1" x14ac:dyDescent="0.25">
      <c r="A115" s="177"/>
      <c r="B115" s="178"/>
      <c r="C115" s="178"/>
      <c r="D115" s="178"/>
      <c r="E115" s="178"/>
      <c r="F115" s="178"/>
      <c r="G115" s="178"/>
      <c r="H115" s="178"/>
      <c r="I115" s="178"/>
      <c r="J115" s="178"/>
      <c r="K115" s="179"/>
    </row>
    <row r="116" spans="1:19" s="2" customFormat="1" ht="20.25" customHeight="1" thickBot="1" x14ac:dyDescent="0.25">
      <c r="A116" s="120">
        <v>5</v>
      </c>
      <c r="B116" s="288" t="s">
        <v>32</v>
      </c>
      <c r="C116" s="289"/>
      <c r="D116" s="289"/>
      <c r="E116" s="289"/>
      <c r="F116" s="290"/>
      <c r="G116" s="291" t="s">
        <v>91</v>
      </c>
      <c r="H116" s="292"/>
      <c r="I116" s="73" t="s">
        <v>21</v>
      </c>
      <c r="J116" s="73" t="s">
        <v>18</v>
      </c>
      <c r="K116" s="84" t="s">
        <v>19</v>
      </c>
      <c r="M116" s="9"/>
    </row>
    <row r="117" spans="1:19" s="2" customFormat="1" ht="20.25" customHeight="1" x14ac:dyDescent="0.2">
      <c r="A117" s="151" t="s">
        <v>3</v>
      </c>
      <c r="B117" s="243" t="s">
        <v>113</v>
      </c>
      <c r="C117" s="243"/>
      <c r="D117" s="243"/>
      <c r="E117" s="243"/>
      <c r="F117" s="243"/>
      <c r="G117" s="293">
        <f>UNIFORMES!F13</f>
        <v>140.03</v>
      </c>
      <c r="H117" s="293"/>
      <c r="I117" s="85"/>
      <c r="J117" s="152"/>
      <c r="K117" s="153">
        <f>G117</f>
        <v>140.03</v>
      </c>
      <c r="M117" s="282"/>
      <c r="N117" s="282"/>
      <c r="O117" s="282"/>
    </row>
    <row r="118" spans="1:19" s="2" customFormat="1" ht="20.25" customHeight="1" x14ac:dyDescent="0.2">
      <c r="A118" s="130" t="s">
        <v>5</v>
      </c>
      <c r="B118" s="283" t="s">
        <v>26</v>
      </c>
      <c r="C118" s="283"/>
      <c r="D118" s="283"/>
      <c r="E118" s="283"/>
      <c r="F118" s="283"/>
      <c r="G118" s="251">
        <v>0</v>
      </c>
      <c r="H118" s="251"/>
      <c r="I118" s="86"/>
      <c r="J118" s="140"/>
      <c r="K118" s="141">
        <f>G118-J118</f>
        <v>0</v>
      </c>
      <c r="M118" s="284"/>
      <c r="N118" s="284"/>
      <c r="O118" s="284"/>
    </row>
    <row r="119" spans="1:19" s="2" customFormat="1" ht="20.25" customHeight="1" x14ac:dyDescent="0.2">
      <c r="A119" s="130" t="s">
        <v>7</v>
      </c>
      <c r="B119" s="283" t="s">
        <v>27</v>
      </c>
      <c r="C119" s="283"/>
      <c r="D119" s="283"/>
      <c r="E119" s="283"/>
      <c r="F119" s="283"/>
      <c r="G119" s="251">
        <v>0</v>
      </c>
      <c r="H119" s="251"/>
      <c r="I119" s="86"/>
      <c r="J119" s="140"/>
      <c r="K119" s="141">
        <f>G119</f>
        <v>0</v>
      </c>
      <c r="M119" s="285"/>
      <c r="N119" s="285"/>
      <c r="O119" s="285"/>
    </row>
    <row r="120" spans="1:19" s="2" customFormat="1" ht="20.25" customHeight="1" thickBot="1" x14ac:dyDescent="0.25">
      <c r="A120" s="135" t="s">
        <v>22</v>
      </c>
      <c r="B120" s="250" t="s">
        <v>105</v>
      </c>
      <c r="C120" s="250"/>
      <c r="D120" s="250"/>
      <c r="E120" s="250"/>
      <c r="F120" s="250"/>
      <c r="G120" s="251">
        <v>0</v>
      </c>
      <c r="H120" s="251"/>
      <c r="I120" s="148"/>
      <c r="J120" s="149"/>
      <c r="K120" s="150">
        <f>G120</f>
        <v>0</v>
      </c>
      <c r="M120" s="9"/>
    </row>
    <row r="121" spans="1:19" s="2" customFormat="1" ht="20.25" customHeight="1" thickBot="1" x14ac:dyDescent="0.25">
      <c r="A121" s="252" t="s">
        <v>12</v>
      </c>
      <c r="B121" s="253"/>
      <c r="C121" s="253"/>
      <c r="D121" s="253"/>
      <c r="E121" s="253"/>
      <c r="F121" s="253"/>
      <c r="G121" s="253"/>
      <c r="H121" s="253"/>
      <c r="I121" s="253"/>
      <c r="J121" s="254"/>
      <c r="K121" s="71">
        <f>ROUND(SUM(K117:K120),2)</f>
        <v>140.03</v>
      </c>
      <c r="M121" s="9"/>
    </row>
    <row r="122" spans="1:19" s="9" customFormat="1" ht="20.25" customHeight="1" thickBot="1" x14ac:dyDescent="0.25">
      <c r="A122" s="81"/>
      <c r="B122" s="81"/>
      <c r="C122" s="81"/>
      <c r="D122" s="81"/>
      <c r="E122" s="81"/>
      <c r="F122" s="81"/>
      <c r="G122" s="81"/>
      <c r="H122" s="81"/>
      <c r="I122" s="81"/>
      <c r="J122" s="81"/>
      <c r="K122" s="8"/>
    </row>
    <row r="123" spans="1:19" s="2" customFormat="1" ht="32.25" customHeight="1" thickBot="1" x14ac:dyDescent="0.25">
      <c r="A123" s="255" t="s">
        <v>49</v>
      </c>
      <c r="B123" s="256"/>
      <c r="C123" s="256"/>
      <c r="D123" s="256"/>
      <c r="E123" s="256"/>
      <c r="F123" s="256"/>
      <c r="G123" s="256"/>
      <c r="H123" s="256"/>
      <c r="I123" s="256"/>
      <c r="J123" s="256"/>
      <c r="K123" s="257"/>
      <c r="M123" s="9"/>
      <c r="R123" s="9"/>
      <c r="S123" s="9"/>
    </row>
    <row r="124" spans="1:19" s="9" customFormat="1" ht="20.25" customHeight="1" thickBot="1" x14ac:dyDescent="0.25">
      <c r="A124" s="177"/>
      <c r="B124" s="178"/>
      <c r="C124" s="178"/>
      <c r="D124" s="178"/>
      <c r="E124" s="178"/>
      <c r="F124" s="178"/>
      <c r="G124" s="178"/>
      <c r="H124" s="178"/>
      <c r="I124" s="178"/>
      <c r="J124" s="178"/>
      <c r="K124" s="179"/>
    </row>
    <row r="125" spans="1:19" s="2" customFormat="1" ht="18.75" customHeight="1" thickBot="1" x14ac:dyDescent="0.3">
      <c r="A125" s="116">
        <v>6</v>
      </c>
      <c r="B125" s="258" t="s">
        <v>106</v>
      </c>
      <c r="C125" s="258"/>
      <c r="D125" s="258"/>
      <c r="E125" s="258"/>
      <c r="F125" s="258"/>
      <c r="G125" s="258"/>
      <c r="H125" s="258"/>
      <c r="I125" s="258"/>
      <c r="J125" s="83" t="s">
        <v>18</v>
      </c>
      <c r="K125" s="83" t="s">
        <v>89</v>
      </c>
      <c r="M125" s="9"/>
      <c r="N125" s="9"/>
      <c r="O125" s="13"/>
      <c r="P125" s="14"/>
      <c r="Q125" s="14"/>
      <c r="R125" s="14"/>
      <c r="S125" s="14"/>
    </row>
    <row r="126" spans="1:19" s="2" customFormat="1" ht="20.25" customHeight="1" thickBot="1" x14ac:dyDescent="0.3">
      <c r="A126" s="259" t="s">
        <v>90</v>
      </c>
      <c r="B126" s="260"/>
      <c r="C126" s="260"/>
      <c r="D126" s="260"/>
      <c r="E126" s="260"/>
      <c r="F126" s="260"/>
      <c r="G126" s="260"/>
      <c r="H126" s="260"/>
      <c r="I126" s="260"/>
      <c r="J126" s="261"/>
      <c r="K126" s="128">
        <f>K144</f>
        <v>8029.3249999999998</v>
      </c>
      <c r="M126" s="9"/>
      <c r="N126" s="9"/>
      <c r="O126" s="21"/>
      <c r="P126" s="14"/>
      <c r="Q126" s="14"/>
      <c r="R126" s="14"/>
      <c r="S126" s="14"/>
    </row>
    <row r="127" spans="1:19" s="2" customFormat="1" ht="20.25" customHeight="1" x14ac:dyDescent="0.25">
      <c r="A127" s="52" t="s">
        <v>3</v>
      </c>
      <c r="B127" s="271" t="s">
        <v>30</v>
      </c>
      <c r="C127" s="272"/>
      <c r="D127" s="272"/>
      <c r="E127" s="272"/>
      <c r="F127" s="272"/>
      <c r="G127" s="272"/>
      <c r="H127" s="272"/>
      <c r="I127" s="273"/>
      <c r="J127" s="131">
        <v>0.05</v>
      </c>
      <c r="K127" s="157">
        <f>K126*J127</f>
        <v>401.46625</v>
      </c>
      <c r="M127" s="9"/>
      <c r="N127" s="9"/>
      <c r="O127" s="22"/>
      <c r="P127" s="15"/>
      <c r="Q127" s="16"/>
      <c r="R127" s="16"/>
      <c r="S127" s="16"/>
    </row>
    <row r="128" spans="1:19" s="2" customFormat="1" ht="20.25" customHeight="1" thickBot="1" x14ac:dyDescent="0.3">
      <c r="A128" s="61" t="s">
        <v>5</v>
      </c>
      <c r="B128" s="274" t="s">
        <v>79</v>
      </c>
      <c r="C128" s="275"/>
      <c r="D128" s="275"/>
      <c r="E128" s="275"/>
      <c r="F128" s="275"/>
      <c r="G128" s="275"/>
      <c r="H128" s="275"/>
      <c r="I128" s="276"/>
      <c r="J128" s="132">
        <v>0.1</v>
      </c>
      <c r="K128" s="158">
        <f>ROUND((K126*J128),2)</f>
        <v>802.93</v>
      </c>
      <c r="M128" s="9"/>
      <c r="N128" s="9"/>
      <c r="O128" s="17"/>
      <c r="P128" s="18"/>
      <c r="Q128" s="19"/>
      <c r="R128" s="19"/>
      <c r="S128" s="19"/>
    </row>
    <row r="129" spans="1:19" s="2" customFormat="1" ht="20.25" customHeight="1" thickBot="1" x14ac:dyDescent="0.3">
      <c r="A129" s="277" t="s">
        <v>102</v>
      </c>
      <c r="B129" s="278"/>
      <c r="C129" s="278"/>
      <c r="D129" s="278"/>
      <c r="E129" s="278"/>
      <c r="F129" s="278"/>
      <c r="G129" s="278" t="s">
        <v>103</v>
      </c>
      <c r="H129" s="278"/>
      <c r="I129" s="278"/>
      <c r="J129" s="279"/>
      <c r="K129" s="159">
        <f>SUM(K126:K128)</f>
        <v>9233.7212500000005</v>
      </c>
      <c r="M129" s="9"/>
      <c r="N129" s="9"/>
      <c r="O129" s="17"/>
      <c r="P129" s="18"/>
      <c r="Q129" s="19"/>
      <c r="R129" s="19"/>
      <c r="S129" s="19"/>
    </row>
    <row r="130" spans="1:19" s="2" customFormat="1" ht="20.25" customHeight="1" x14ac:dyDescent="0.25">
      <c r="A130" s="5" t="s">
        <v>7</v>
      </c>
      <c r="B130" s="280" t="s">
        <v>104</v>
      </c>
      <c r="C130" s="281"/>
      <c r="D130" s="281"/>
      <c r="E130" s="281"/>
      <c r="F130" s="281"/>
      <c r="G130" s="281"/>
      <c r="H130" s="281"/>
      <c r="I130" s="133">
        <f>SUM(J131:J133)*100</f>
        <v>14.250000000000002</v>
      </c>
      <c r="J130" s="134">
        <f>ROUND((100-I130)/100,2)</f>
        <v>0.86</v>
      </c>
      <c r="K130" s="160">
        <f>SUM(K129/J130)</f>
        <v>10736.885174418605</v>
      </c>
      <c r="M130" s="9"/>
      <c r="N130" s="9"/>
      <c r="O130" s="17"/>
      <c r="P130" s="18"/>
      <c r="Q130" s="19"/>
      <c r="R130" s="19"/>
      <c r="S130" s="19"/>
    </row>
    <row r="131" spans="1:19" s="2" customFormat="1" ht="20.25" customHeight="1" x14ac:dyDescent="0.25">
      <c r="A131" s="130"/>
      <c r="B131" s="262" t="s">
        <v>93</v>
      </c>
      <c r="C131" s="263"/>
      <c r="D131" s="263"/>
      <c r="E131" s="263"/>
      <c r="F131" s="263"/>
      <c r="G131" s="263"/>
      <c r="H131" s="263"/>
      <c r="I131" s="264"/>
      <c r="J131" s="129">
        <v>1.6500000000000001E-2</v>
      </c>
      <c r="K131" s="158">
        <f>ROUND((J131*K130),2)</f>
        <v>177.16</v>
      </c>
      <c r="M131" s="9"/>
      <c r="N131" s="9"/>
      <c r="O131" s="17"/>
      <c r="P131" s="18"/>
      <c r="Q131" s="19"/>
      <c r="R131" s="19"/>
      <c r="S131" s="19"/>
    </row>
    <row r="132" spans="1:19" s="2" customFormat="1" ht="20.25" customHeight="1" x14ac:dyDescent="0.25">
      <c r="A132" s="130"/>
      <c r="B132" s="262" t="s">
        <v>94</v>
      </c>
      <c r="C132" s="263"/>
      <c r="D132" s="263"/>
      <c r="E132" s="263"/>
      <c r="F132" s="263"/>
      <c r="G132" s="263"/>
      <c r="H132" s="263"/>
      <c r="I132" s="264"/>
      <c r="J132" s="129">
        <v>7.5999999999999998E-2</v>
      </c>
      <c r="K132" s="158">
        <f>ROUND((J132*K130),2)</f>
        <v>816</v>
      </c>
      <c r="M132" s="9"/>
      <c r="N132" s="9"/>
      <c r="O132" s="17"/>
      <c r="P132" s="18"/>
      <c r="Q132" s="19"/>
      <c r="R132" s="19"/>
      <c r="S132" s="19"/>
    </row>
    <row r="133" spans="1:19" s="2" customFormat="1" ht="20.25" customHeight="1" thickBot="1" x14ac:dyDescent="0.3">
      <c r="A133" s="135"/>
      <c r="B133" s="265" t="s">
        <v>92</v>
      </c>
      <c r="C133" s="266"/>
      <c r="D133" s="266"/>
      <c r="E133" s="266"/>
      <c r="F133" s="266"/>
      <c r="G133" s="266"/>
      <c r="H133" s="266"/>
      <c r="I133" s="267"/>
      <c r="J133" s="132">
        <v>0.05</v>
      </c>
      <c r="K133" s="161">
        <f>ROUND((J133*K130),2)</f>
        <v>536.84</v>
      </c>
      <c r="M133" s="9"/>
      <c r="N133" s="9"/>
      <c r="O133" s="17"/>
      <c r="P133" s="18"/>
      <c r="Q133" s="19"/>
      <c r="R133" s="19"/>
      <c r="S133" s="19"/>
    </row>
    <row r="134" spans="1:19" s="2" customFormat="1" ht="20.25" customHeight="1" thickBot="1" x14ac:dyDescent="0.3">
      <c r="A134" s="252" t="s">
        <v>12</v>
      </c>
      <c r="B134" s="253"/>
      <c r="C134" s="253"/>
      <c r="D134" s="253"/>
      <c r="E134" s="253"/>
      <c r="F134" s="253"/>
      <c r="G134" s="253"/>
      <c r="H134" s="253"/>
      <c r="I134" s="253"/>
      <c r="J134" s="254"/>
      <c r="K134" s="145">
        <f>ROUND(SUM(K131:K133,K127:K128),2)</f>
        <v>2734.4</v>
      </c>
      <c r="M134" s="9"/>
      <c r="N134" s="9"/>
      <c r="O134" s="17"/>
      <c r="P134" s="18"/>
      <c r="Q134" s="19"/>
      <c r="R134" s="19"/>
      <c r="S134" s="19"/>
    </row>
    <row r="135" spans="1:19" s="2" customFormat="1" ht="20.25" customHeight="1" thickBot="1" x14ac:dyDescent="0.3">
      <c r="A135" s="81"/>
      <c r="B135" s="81"/>
      <c r="C135" s="81"/>
      <c r="D135" s="81"/>
      <c r="E135" s="81"/>
      <c r="F135" s="81"/>
      <c r="G135" s="81"/>
      <c r="H135" s="81"/>
      <c r="I135" s="81"/>
      <c r="J135" s="81"/>
      <c r="K135" s="136"/>
      <c r="M135" s="9"/>
      <c r="N135" s="9"/>
      <c r="O135" s="17"/>
      <c r="P135" s="18"/>
      <c r="Q135" s="19"/>
      <c r="R135" s="19"/>
      <c r="S135" s="19"/>
    </row>
    <row r="136" spans="1:19" s="2" customFormat="1" ht="31.5" customHeight="1" thickBot="1" x14ac:dyDescent="0.3">
      <c r="A136" s="268" t="s">
        <v>80</v>
      </c>
      <c r="B136" s="269"/>
      <c r="C136" s="269"/>
      <c r="D136" s="269"/>
      <c r="E136" s="269"/>
      <c r="F136" s="269"/>
      <c r="G136" s="269"/>
      <c r="H136" s="269"/>
      <c r="I136" s="269"/>
      <c r="J136" s="269"/>
      <c r="K136" s="270"/>
      <c r="M136" s="9"/>
      <c r="N136" s="9"/>
      <c r="O136" s="17"/>
      <c r="P136" s="20"/>
      <c r="Q136" s="19"/>
      <c r="R136" s="19"/>
      <c r="S136" s="19"/>
    </row>
    <row r="137" spans="1:19" s="2" customFormat="1" ht="20.25" customHeight="1" thickBot="1" x14ac:dyDescent="0.3">
      <c r="A137" s="137"/>
      <c r="B137" s="138"/>
      <c r="C137" s="138"/>
      <c r="D137" s="138"/>
      <c r="E137" s="138"/>
      <c r="F137" s="138"/>
      <c r="G137" s="138"/>
      <c r="H137" s="138"/>
      <c r="I137" s="138"/>
      <c r="J137" s="138"/>
      <c r="K137" s="139"/>
      <c r="M137" s="9"/>
      <c r="N137" s="9"/>
      <c r="O137" s="17"/>
      <c r="P137" s="20"/>
      <c r="Q137" s="19"/>
      <c r="R137" s="19"/>
      <c r="S137" s="19"/>
    </row>
    <row r="138" spans="1:19" s="2" customFormat="1" ht="21" customHeight="1" thickBot="1" x14ac:dyDescent="0.3">
      <c r="A138" s="120"/>
      <c r="B138" s="121" t="s">
        <v>56</v>
      </c>
      <c r="C138" s="122"/>
      <c r="D138" s="123"/>
      <c r="E138" s="123"/>
      <c r="F138" s="123"/>
      <c r="G138" s="123"/>
      <c r="H138" s="123"/>
      <c r="I138" s="123"/>
      <c r="J138" s="123"/>
      <c r="K138" s="124" t="s">
        <v>31</v>
      </c>
      <c r="M138" s="9"/>
      <c r="N138" s="9"/>
      <c r="O138" s="17"/>
      <c r="P138" s="20"/>
      <c r="Q138" s="19"/>
      <c r="R138" s="19"/>
      <c r="S138" s="19"/>
    </row>
    <row r="139" spans="1:19" s="2" customFormat="1" ht="20.25" customHeight="1" thickBot="1" x14ac:dyDescent="0.3">
      <c r="A139" s="117" t="s">
        <v>3</v>
      </c>
      <c r="B139" s="245" t="s">
        <v>51</v>
      </c>
      <c r="C139" s="246"/>
      <c r="D139" s="246"/>
      <c r="E139" s="246"/>
      <c r="F139" s="246"/>
      <c r="G139" s="246"/>
      <c r="H139" s="246"/>
      <c r="I139" s="246"/>
      <c r="J139" s="247"/>
      <c r="K139" s="118">
        <f>K32</f>
        <v>4045.7950000000001</v>
      </c>
      <c r="M139" s="9"/>
      <c r="N139" s="9"/>
      <c r="O139" s="17"/>
      <c r="P139" s="20"/>
      <c r="Q139" s="19"/>
      <c r="R139" s="19"/>
      <c r="S139" s="19"/>
    </row>
    <row r="140" spans="1:19" s="2" customFormat="1" ht="20.25" customHeight="1" thickBot="1" x14ac:dyDescent="0.3">
      <c r="A140" s="119" t="s">
        <v>5</v>
      </c>
      <c r="B140" s="245" t="s">
        <v>52</v>
      </c>
      <c r="C140" s="246"/>
      <c r="D140" s="246"/>
      <c r="E140" s="246"/>
      <c r="F140" s="246"/>
      <c r="G140" s="246"/>
      <c r="H140" s="246"/>
      <c r="I140" s="246"/>
      <c r="J140" s="246"/>
      <c r="K140" s="6">
        <f>K69</f>
        <v>3183.74</v>
      </c>
      <c r="M140" s="9"/>
      <c r="N140" s="9"/>
      <c r="O140" s="17"/>
      <c r="P140" s="20"/>
      <c r="Q140" s="19"/>
      <c r="R140" s="19"/>
      <c r="S140" s="19"/>
    </row>
    <row r="141" spans="1:19" s="2" customFormat="1" ht="20.25" customHeight="1" thickBot="1" x14ac:dyDescent="0.3">
      <c r="A141" s="119" t="s">
        <v>7</v>
      </c>
      <c r="B141" s="245" t="s">
        <v>46</v>
      </c>
      <c r="C141" s="246"/>
      <c r="D141" s="246"/>
      <c r="E141" s="246"/>
      <c r="F141" s="246"/>
      <c r="G141" s="246"/>
      <c r="H141" s="246"/>
      <c r="I141" s="246"/>
      <c r="J141" s="247"/>
      <c r="K141" s="113">
        <f>K84</f>
        <v>380.13</v>
      </c>
      <c r="M141" s="9"/>
      <c r="N141" s="9"/>
      <c r="O141" s="17"/>
      <c r="P141" s="20"/>
      <c r="Q141" s="19"/>
      <c r="R141" s="19"/>
      <c r="S141" s="19"/>
    </row>
    <row r="142" spans="1:19" s="2" customFormat="1" ht="20.25" customHeight="1" thickBot="1" x14ac:dyDescent="0.3">
      <c r="A142" s="119" t="s">
        <v>22</v>
      </c>
      <c r="B142" s="245" t="s">
        <v>53</v>
      </c>
      <c r="C142" s="246"/>
      <c r="D142" s="246"/>
      <c r="E142" s="246"/>
      <c r="F142" s="246"/>
      <c r="G142" s="246"/>
      <c r="H142" s="246"/>
      <c r="I142" s="246"/>
      <c r="J142" s="247"/>
      <c r="K142" s="113">
        <f>K112</f>
        <v>279.63</v>
      </c>
      <c r="M142" s="9"/>
      <c r="N142" s="9"/>
      <c r="O142" s="17"/>
      <c r="P142" s="20"/>
      <c r="Q142" s="19"/>
      <c r="R142" s="19"/>
      <c r="S142" s="19"/>
    </row>
    <row r="143" spans="1:19" s="2" customFormat="1" ht="20.25" customHeight="1" thickBot="1" x14ac:dyDescent="0.3">
      <c r="A143" s="119" t="s">
        <v>8</v>
      </c>
      <c r="B143" s="245" t="s">
        <v>45</v>
      </c>
      <c r="C143" s="246"/>
      <c r="D143" s="246"/>
      <c r="E143" s="246"/>
      <c r="F143" s="246"/>
      <c r="G143" s="246"/>
      <c r="H143" s="246"/>
      <c r="I143" s="246"/>
      <c r="J143" s="247"/>
      <c r="K143" s="113">
        <f>K121</f>
        <v>140.03</v>
      </c>
      <c r="M143" s="9"/>
      <c r="N143" s="9"/>
      <c r="O143" s="17"/>
      <c r="P143" s="20"/>
      <c r="Q143" s="19"/>
      <c r="R143" s="19"/>
      <c r="S143" s="19"/>
    </row>
    <row r="144" spans="1:19" s="2" customFormat="1" ht="20.25" customHeight="1" thickBot="1" x14ac:dyDescent="0.3">
      <c r="A144" s="125"/>
      <c r="B144" s="248" t="s">
        <v>54</v>
      </c>
      <c r="C144" s="249"/>
      <c r="D144" s="249"/>
      <c r="E144" s="249"/>
      <c r="F144" s="249"/>
      <c r="G144" s="249"/>
      <c r="H144" s="249"/>
      <c r="I144" s="249"/>
      <c r="J144" s="126"/>
      <c r="K144" s="127">
        <f>SUM(K139:K143)</f>
        <v>8029.3249999999998</v>
      </c>
      <c r="M144" s="9"/>
      <c r="N144" s="9"/>
      <c r="O144" s="17"/>
      <c r="P144" s="20"/>
      <c r="Q144" s="19"/>
      <c r="R144" s="19"/>
      <c r="S144" s="19"/>
    </row>
    <row r="145" spans="1:30" s="2" customFormat="1" ht="20.25" customHeight="1" thickBot="1" x14ac:dyDescent="0.3">
      <c r="A145" s="119" t="s">
        <v>9</v>
      </c>
      <c r="B145" s="245" t="s">
        <v>49</v>
      </c>
      <c r="C145" s="246"/>
      <c r="D145" s="246"/>
      <c r="E145" s="246"/>
      <c r="F145" s="246"/>
      <c r="G145" s="246"/>
      <c r="H145" s="246"/>
      <c r="I145" s="246"/>
      <c r="J145" s="247"/>
      <c r="K145" s="118">
        <f>$K$134</f>
        <v>2734.4</v>
      </c>
      <c r="M145" s="9"/>
      <c r="N145" s="9"/>
      <c r="O145" s="17"/>
      <c r="P145" s="20"/>
      <c r="Q145" s="19"/>
      <c r="R145" s="19"/>
      <c r="S145" s="19"/>
    </row>
    <row r="146" spans="1:30" s="2" customFormat="1" ht="20.25" customHeight="1" thickBot="1" x14ac:dyDescent="0.3">
      <c r="A146" s="83"/>
      <c r="B146" s="249" t="s">
        <v>55</v>
      </c>
      <c r="C146" s="249"/>
      <c r="D146" s="249"/>
      <c r="E146" s="249"/>
      <c r="F146" s="249"/>
      <c r="G146" s="249"/>
      <c r="H146" s="249"/>
      <c r="I146" s="249"/>
      <c r="J146" s="154"/>
      <c r="K146" s="155">
        <f>ROUND(SUM(K145+K144),2)</f>
        <v>10763.73</v>
      </c>
      <c r="M146" s="9"/>
      <c r="N146" s="9"/>
      <c r="O146" s="17"/>
      <c r="P146" s="20"/>
      <c r="Q146" s="19"/>
      <c r="R146" s="19"/>
      <c r="S146" s="19"/>
    </row>
    <row r="147" spans="1:30" s="3" customFormat="1" x14ac:dyDescent="0.2">
      <c r="L147" s="2"/>
      <c r="M147" s="9"/>
      <c r="N147" s="2"/>
      <c r="O147" s="2"/>
      <c r="P147" s="2"/>
      <c r="Q147" s="2"/>
      <c r="R147" s="9"/>
      <c r="S147" s="9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9"/>
      <c r="N148" s="2"/>
      <c r="O148" s="2"/>
      <c r="P148" s="2"/>
      <c r="Q148" s="2"/>
      <c r="R148" s="9"/>
      <c r="S148" s="9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9"/>
      <c r="N149" s="2"/>
      <c r="O149" s="2"/>
      <c r="P149" s="2"/>
      <c r="Q149" s="2"/>
      <c r="R149" s="9"/>
      <c r="S149" s="9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9"/>
      <c r="N150" s="2"/>
      <c r="O150" s="2"/>
      <c r="P150" s="2"/>
      <c r="Q150" s="2"/>
      <c r="R150" s="9"/>
      <c r="S150" s="9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9"/>
      <c r="N151" s="2"/>
      <c r="O151" s="2"/>
      <c r="P151" s="2"/>
      <c r="Q151" s="2"/>
      <c r="R151" s="9"/>
      <c r="S151" s="9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9"/>
      <c r="N152" s="2"/>
      <c r="O152" s="2"/>
      <c r="P152" s="2"/>
      <c r="Q152" s="2"/>
      <c r="R152" s="9"/>
      <c r="S152" s="9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9"/>
      <c r="N153" s="2"/>
      <c r="O153" s="2"/>
      <c r="P153" s="2"/>
      <c r="Q153" s="2"/>
      <c r="R153" s="9"/>
      <c r="S153" s="9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9"/>
      <c r="N154" s="2"/>
      <c r="O154" s="2"/>
      <c r="P154" s="2"/>
      <c r="Q154" s="2"/>
      <c r="R154" s="9"/>
      <c r="S154" s="9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9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9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9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L158" s="2"/>
      <c r="M158" s="9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L159" s="2"/>
      <c r="M159" s="9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L160" s="2"/>
      <c r="M160" s="9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L161" s="2"/>
      <c r="M161" s="9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L162" s="2"/>
      <c r="M162" s="9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L163" s="2"/>
      <c r="M163" s="9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K164" s="1"/>
      <c r="L164" s="2"/>
      <c r="M164" s="9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9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9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9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9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9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9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9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9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3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9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0" s="3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9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s="3" customFormat="1" ht="24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9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0" s="3" customFormat="1" ht="24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9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0" s="3" customFormat="1" ht="24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9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0" s="3" customFormat="1" ht="24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9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</row>
    <row r="179" spans="1:30" s="2" customFormat="1" ht="24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9"/>
    </row>
    <row r="180" spans="1:30" s="2" customFormat="1" ht="24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9"/>
    </row>
    <row r="181" spans="1:30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9"/>
    </row>
    <row r="182" spans="1:30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9"/>
    </row>
    <row r="183" spans="1:30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9"/>
    </row>
    <row r="184" spans="1:30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9"/>
    </row>
    <row r="185" spans="1:30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9"/>
    </row>
    <row r="186" spans="1:30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9"/>
    </row>
    <row r="187" spans="1:30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9"/>
    </row>
    <row r="188" spans="1:30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9"/>
    </row>
    <row r="189" spans="1:30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9"/>
    </row>
    <row r="190" spans="1:30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9"/>
    </row>
    <row r="191" spans="1:30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9"/>
    </row>
    <row r="192" spans="1:30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9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9"/>
    </row>
    <row r="194" spans="1:13" s="2" customForma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M194" s="9"/>
    </row>
    <row r="195" spans="1:13" s="2" customForma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M195" s="9"/>
    </row>
    <row r="196" spans="1:13" s="2" customForma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M196" s="9"/>
    </row>
    <row r="197" spans="1:13" s="2" customForma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M197" s="9"/>
    </row>
    <row r="198" spans="1:13" s="2" customForma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M198" s="9"/>
    </row>
    <row r="199" spans="1:13" s="2" customForma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M199" s="9"/>
    </row>
  </sheetData>
  <sheetProtection selectLockedCells="1" selectUnlockedCells="1"/>
  <mergeCells count="138">
    <mergeCell ref="B21:J21"/>
    <mergeCell ref="B22:J22"/>
    <mergeCell ref="B23:J23"/>
    <mergeCell ref="B31:G31"/>
    <mergeCell ref="A32:J32"/>
    <mergeCell ref="A34:K34"/>
    <mergeCell ref="A36:K36"/>
    <mergeCell ref="B37:I37"/>
    <mergeCell ref="A25:K25"/>
    <mergeCell ref="B27:G27"/>
    <mergeCell ref="B28:G28"/>
    <mergeCell ref="B29:G29"/>
    <mergeCell ref="B30:G30"/>
    <mergeCell ref="A1:K1"/>
    <mergeCell ref="A2:C2"/>
    <mergeCell ref="D2:K2"/>
    <mergeCell ref="A3:C3"/>
    <mergeCell ref="D3:K3"/>
    <mergeCell ref="A4:K4"/>
    <mergeCell ref="A18:K18"/>
    <mergeCell ref="B19:J19"/>
    <mergeCell ref="B20:J20"/>
    <mergeCell ref="B15:F15"/>
    <mergeCell ref="G15:I15"/>
    <mergeCell ref="J15:K15"/>
    <mergeCell ref="A11:K11"/>
    <mergeCell ref="A13:K13"/>
    <mergeCell ref="B14:F14"/>
    <mergeCell ref="G14:I14"/>
    <mergeCell ref="J14:K14"/>
    <mergeCell ref="A5:K5"/>
    <mergeCell ref="A6:K6"/>
    <mergeCell ref="B7:J7"/>
    <mergeCell ref="B8:J8"/>
    <mergeCell ref="B9:J9"/>
    <mergeCell ref="B10:J10"/>
    <mergeCell ref="B46:I46"/>
    <mergeCell ref="B47:I47"/>
    <mergeCell ref="B48:I48"/>
    <mergeCell ref="B49:I49"/>
    <mergeCell ref="B50:I50"/>
    <mergeCell ref="B51:I51"/>
    <mergeCell ref="B38:I38"/>
    <mergeCell ref="B39:I39"/>
    <mergeCell ref="A40:J40"/>
    <mergeCell ref="A42:K42"/>
    <mergeCell ref="B44:I44"/>
    <mergeCell ref="B45:I45"/>
    <mergeCell ref="A43:K43"/>
    <mergeCell ref="B58:F58"/>
    <mergeCell ref="B59:F59"/>
    <mergeCell ref="B61:F61"/>
    <mergeCell ref="A62:J62"/>
    <mergeCell ref="A64:K64"/>
    <mergeCell ref="B52:I52"/>
    <mergeCell ref="A53:I53"/>
    <mergeCell ref="A55:K55"/>
    <mergeCell ref="B56:F56"/>
    <mergeCell ref="B57:F57"/>
    <mergeCell ref="B60:F60"/>
    <mergeCell ref="B65:J65"/>
    <mergeCell ref="B66:J66"/>
    <mergeCell ref="B67:J67"/>
    <mergeCell ref="B68:J68"/>
    <mergeCell ref="A69:J69"/>
    <mergeCell ref="A71:K71"/>
    <mergeCell ref="A73:J73"/>
    <mergeCell ref="A74:J74"/>
    <mergeCell ref="A75:J75"/>
    <mergeCell ref="B83:I83"/>
    <mergeCell ref="A84:I84"/>
    <mergeCell ref="A86:K86"/>
    <mergeCell ref="A88:K88"/>
    <mergeCell ref="B89:I89"/>
    <mergeCell ref="B90:I90"/>
    <mergeCell ref="B77:I77"/>
    <mergeCell ref="B78:I78"/>
    <mergeCell ref="B79:I79"/>
    <mergeCell ref="B80:I80"/>
    <mergeCell ref="B81:I81"/>
    <mergeCell ref="B82:I82"/>
    <mergeCell ref="A87:K87"/>
    <mergeCell ref="M117:O117"/>
    <mergeCell ref="B118:F118"/>
    <mergeCell ref="G118:H118"/>
    <mergeCell ref="M118:O118"/>
    <mergeCell ref="B119:F119"/>
    <mergeCell ref="G119:H119"/>
    <mergeCell ref="M119:O119"/>
    <mergeCell ref="A112:J112"/>
    <mergeCell ref="A114:K114"/>
    <mergeCell ref="B116:F116"/>
    <mergeCell ref="G116:H116"/>
    <mergeCell ref="B117:F117"/>
    <mergeCell ref="G117:H117"/>
    <mergeCell ref="B146:I146"/>
    <mergeCell ref="B132:I132"/>
    <mergeCell ref="B133:I133"/>
    <mergeCell ref="A134:J134"/>
    <mergeCell ref="A136:K136"/>
    <mergeCell ref="B139:J139"/>
    <mergeCell ref="B140:J140"/>
    <mergeCell ref="B127:I127"/>
    <mergeCell ref="B128:I128"/>
    <mergeCell ref="A129:F129"/>
    <mergeCell ref="G129:J129"/>
    <mergeCell ref="B130:H130"/>
    <mergeCell ref="B131:I131"/>
    <mergeCell ref="B111:J111"/>
    <mergeCell ref="B141:J141"/>
    <mergeCell ref="B142:J142"/>
    <mergeCell ref="B143:J143"/>
    <mergeCell ref="B144:I144"/>
    <mergeCell ref="B145:J145"/>
    <mergeCell ref="B120:F120"/>
    <mergeCell ref="G120:H120"/>
    <mergeCell ref="A121:J121"/>
    <mergeCell ref="A123:K123"/>
    <mergeCell ref="B125:I125"/>
    <mergeCell ref="A126:J126"/>
    <mergeCell ref="A104:K104"/>
    <mergeCell ref="B105:I105"/>
    <mergeCell ref="B106:I106"/>
    <mergeCell ref="A108:K108"/>
    <mergeCell ref="B109:J109"/>
    <mergeCell ref="B110:J110"/>
    <mergeCell ref="B91:I91"/>
    <mergeCell ref="B92:I92"/>
    <mergeCell ref="B98:I98"/>
    <mergeCell ref="A101:J101"/>
    <mergeCell ref="A93:I93"/>
    <mergeCell ref="B94:I94"/>
    <mergeCell ref="A95:I95"/>
    <mergeCell ref="A97:K97"/>
    <mergeCell ref="A96:K96"/>
    <mergeCell ref="A102:K102"/>
    <mergeCell ref="B100:I100"/>
    <mergeCell ref="B99:I99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workbookViewId="0">
      <selection activeCell="D8" sqref="D8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9.42578125" customWidth="1"/>
    <col min="4" max="4" width="15.7109375" customWidth="1"/>
    <col min="5" max="5" width="10.28515625" customWidth="1"/>
    <col min="6" max="6" width="11.42578125" customWidth="1"/>
    <col min="7" max="7" width="9.140625" customWidth="1"/>
    <col min="8" max="8" width="17.28515625" customWidth="1"/>
    <col min="9" max="248" width="9.140625" customWidth="1"/>
    <col min="249" max="249" width="14.5703125" customWidth="1"/>
    <col min="250" max="250" width="15.85546875" customWidth="1"/>
    <col min="251" max="251" width="66.28515625" customWidth="1"/>
    <col min="252" max="252" width="16.140625" customWidth="1"/>
  </cols>
  <sheetData>
    <row r="1" spans="1:6" s="24" customFormat="1" x14ac:dyDescent="0.2">
      <c r="A1" s="364" t="s">
        <v>2</v>
      </c>
      <c r="B1" s="364"/>
      <c r="C1" s="364"/>
      <c r="D1" s="364"/>
      <c r="E1" s="364"/>
      <c r="F1" s="364"/>
    </row>
    <row r="2" spans="1:6" s="24" customFormat="1" ht="42" customHeight="1" x14ac:dyDescent="0.2">
      <c r="A2" s="366" t="s">
        <v>101</v>
      </c>
      <c r="B2" s="366"/>
      <c r="C2" s="366"/>
      <c r="D2" s="366"/>
      <c r="E2" s="366"/>
      <c r="F2" s="366"/>
    </row>
    <row r="3" spans="1:6" ht="15.75" x14ac:dyDescent="0.2">
      <c r="A3" s="367"/>
      <c r="B3" s="368"/>
      <c r="C3" s="23"/>
      <c r="D3" s="23"/>
      <c r="E3" s="369"/>
      <c r="F3" s="369"/>
    </row>
    <row r="4" spans="1:6" ht="15" x14ac:dyDescent="0.25">
      <c r="A4" s="365" t="s">
        <v>124</v>
      </c>
      <c r="B4" s="365"/>
      <c r="C4" s="365"/>
      <c r="D4" s="365"/>
      <c r="E4" s="365"/>
      <c r="F4" s="365"/>
    </row>
    <row r="5" spans="1:6" ht="38.25" x14ac:dyDescent="0.2">
      <c r="A5" s="29" t="s">
        <v>96</v>
      </c>
      <c r="B5" s="188" t="s">
        <v>68</v>
      </c>
      <c r="C5" s="29" t="s">
        <v>97</v>
      </c>
      <c r="D5" s="29" t="s">
        <v>123</v>
      </c>
      <c r="E5" s="29" t="s">
        <v>95</v>
      </c>
      <c r="F5" s="30" t="s">
        <v>122</v>
      </c>
    </row>
    <row r="6" spans="1:6" ht="12.75" customHeight="1" x14ac:dyDescent="0.2">
      <c r="A6" s="106">
        <v>1</v>
      </c>
      <c r="B6" s="190" t="s">
        <v>157</v>
      </c>
      <c r="C6" s="107" t="s">
        <v>98</v>
      </c>
      <c r="D6" s="107">
        <v>4</v>
      </c>
      <c r="E6" s="195">
        <v>126.6</v>
      </c>
      <c r="F6" s="26">
        <f>SUM(E6*D6)</f>
        <v>506.4</v>
      </c>
    </row>
    <row r="7" spans="1:6" x14ac:dyDescent="0.2">
      <c r="A7" s="106">
        <v>2</v>
      </c>
      <c r="B7" s="190" t="s">
        <v>158</v>
      </c>
      <c r="C7" s="107" t="s">
        <v>98</v>
      </c>
      <c r="D7" s="107">
        <v>2</v>
      </c>
      <c r="E7" s="195">
        <v>72.98</v>
      </c>
      <c r="F7" s="26">
        <f t="shared" ref="F7:F11" si="0">SUM(E7*D7)</f>
        <v>145.96</v>
      </c>
    </row>
    <row r="8" spans="1:6" x14ac:dyDescent="0.2">
      <c r="A8" s="106">
        <v>3</v>
      </c>
      <c r="B8" s="190" t="s">
        <v>159</v>
      </c>
      <c r="C8" s="107" t="s">
        <v>98</v>
      </c>
      <c r="D8" s="107">
        <v>1</v>
      </c>
      <c r="E8" s="195">
        <v>128.5</v>
      </c>
      <c r="F8" s="26">
        <f t="shared" si="0"/>
        <v>128.5</v>
      </c>
    </row>
    <row r="9" spans="1:6" x14ac:dyDescent="0.2">
      <c r="A9" s="106">
        <v>4</v>
      </c>
      <c r="B9" s="190" t="s">
        <v>160</v>
      </c>
      <c r="C9" s="107" t="s">
        <v>98</v>
      </c>
      <c r="D9" s="107">
        <v>5</v>
      </c>
      <c r="E9" s="195">
        <v>87.02</v>
      </c>
      <c r="F9" s="26">
        <f t="shared" si="0"/>
        <v>435.09999999999997</v>
      </c>
    </row>
    <row r="10" spans="1:6" x14ac:dyDescent="0.2">
      <c r="A10" s="106">
        <v>5</v>
      </c>
      <c r="B10" s="190" t="s">
        <v>161</v>
      </c>
      <c r="C10" s="107" t="s">
        <v>98</v>
      </c>
      <c r="D10" s="107">
        <v>2</v>
      </c>
      <c r="E10" s="195">
        <v>172.3</v>
      </c>
      <c r="F10" s="26">
        <f t="shared" si="0"/>
        <v>344.6</v>
      </c>
    </row>
    <row r="11" spans="1:6" s="28" customFormat="1" ht="12.75" customHeight="1" x14ac:dyDescent="0.2">
      <c r="A11" s="106">
        <v>6</v>
      </c>
      <c r="B11" s="189" t="s">
        <v>162</v>
      </c>
      <c r="C11" s="107" t="s">
        <v>156</v>
      </c>
      <c r="D11" s="25">
        <v>10</v>
      </c>
      <c r="E11" s="195">
        <v>11.98</v>
      </c>
      <c r="F11" s="26">
        <f t="shared" si="0"/>
        <v>119.80000000000001</v>
      </c>
    </row>
    <row r="12" spans="1:6" s="28" customFormat="1" ht="12.75" customHeight="1" x14ac:dyDescent="0.2">
      <c r="A12" s="362" t="s">
        <v>12</v>
      </c>
      <c r="B12" s="363"/>
      <c r="C12" s="363"/>
      <c r="D12" s="363"/>
      <c r="E12" s="363"/>
      <c r="F12" s="156">
        <f>ROUND(SUM(F6:F11),2)</f>
        <v>1680.36</v>
      </c>
    </row>
    <row r="13" spans="1:6" ht="12.75" customHeight="1" x14ac:dyDescent="0.2">
      <c r="A13" s="360" t="s">
        <v>127</v>
      </c>
      <c r="B13" s="361"/>
      <c r="C13" s="361"/>
      <c r="D13" s="361"/>
      <c r="E13" s="361"/>
      <c r="F13" s="163">
        <f>ROUND(F12/12,2)</f>
        <v>140.03</v>
      </c>
    </row>
  </sheetData>
  <mergeCells count="7">
    <mergeCell ref="A13:E13"/>
    <mergeCell ref="A12:E12"/>
    <mergeCell ref="A1:F1"/>
    <mergeCell ref="A4:F4"/>
    <mergeCell ref="A2:F2"/>
    <mergeCell ref="A3:B3"/>
    <mergeCell ref="E3:F3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8A05E-819B-4B4D-87AC-AEAE77202955}">
  <dimension ref="A1:K6"/>
  <sheetViews>
    <sheetView topLeftCell="A2" workbookViewId="0">
      <selection activeCell="K6" sqref="K6"/>
    </sheetView>
  </sheetViews>
  <sheetFormatPr defaultRowHeight="12.75" x14ac:dyDescent="0.2"/>
  <cols>
    <col min="2" max="2" width="51.42578125" customWidth="1"/>
    <col min="4" max="4" width="29.7109375" customWidth="1"/>
    <col min="5" max="5" width="16.7109375" customWidth="1"/>
    <col min="6" max="6" width="10" customWidth="1"/>
    <col min="7" max="7" width="14.7109375" customWidth="1"/>
    <col min="8" max="8" width="16" customWidth="1"/>
    <col min="9" max="9" width="15.28515625" customWidth="1"/>
    <col min="10" max="10" width="15.5703125" bestFit="1" customWidth="1"/>
    <col min="11" max="11" width="16" customWidth="1"/>
  </cols>
  <sheetData>
    <row r="1" spans="1:11" ht="13.5" thickBot="1" x14ac:dyDescent="0.25"/>
    <row r="2" spans="1:11" ht="45" x14ac:dyDescent="0.2">
      <c r="A2" s="198" t="s">
        <v>107</v>
      </c>
      <c r="B2" s="199" t="s">
        <v>108</v>
      </c>
      <c r="C2" s="200" t="s">
        <v>109</v>
      </c>
      <c r="D2" s="199" t="s">
        <v>69</v>
      </c>
      <c r="E2" s="199" t="s">
        <v>39</v>
      </c>
      <c r="F2" s="199" t="s">
        <v>70</v>
      </c>
      <c r="G2" s="199" t="s">
        <v>171</v>
      </c>
      <c r="H2" s="199" t="s">
        <v>168</v>
      </c>
      <c r="I2" s="199" t="s">
        <v>119</v>
      </c>
      <c r="J2" s="199" t="s">
        <v>169</v>
      </c>
      <c r="K2" s="201" t="s">
        <v>125</v>
      </c>
    </row>
    <row r="3" spans="1:11" ht="14.25" x14ac:dyDescent="0.2">
      <c r="A3" s="373">
        <v>1</v>
      </c>
      <c r="B3" s="206" t="s">
        <v>163</v>
      </c>
      <c r="C3" s="202">
        <v>1</v>
      </c>
      <c r="D3" s="203" t="s">
        <v>150</v>
      </c>
      <c r="E3" s="203" t="s">
        <v>110</v>
      </c>
      <c r="F3" s="203" t="s">
        <v>112</v>
      </c>
      <c r="G3" s="204">
        <v>1</v>
      </c>
      <c r="H3" s="205">
        <f>'MOTORISTA COM PERICULOSIDADE'!K146</f>
        <v>10763.73</v>
      </c>
      <c r="I3" s="205">
        <f>ROUND((H3*G3),2)</f>
        <v>10763.73</v>
      </c>
      <c r="J3" s="205">
        <f>ROUND(I3*12,2)</f>
        <v>129164.76</v>
      </c>
      <c r="K3" s="205">
        <f>ROUND(J3*5,2)</f>
        <v>645823.80000000005</v>
      </c>
    </row>
    <row r="4" spans="1:11" ht="30" customHeight="1" x14ac:dyDescent="0.2">
      <c r="A4" s="373"/>
      <c r="B4" s="207" t="s">
        <v>164</v>
      </c>
      <c r="C4" s="202">
        <v>2</v>
      </c>
      <c r="D4" s="203" t="s">
        <v>166</v>
      </c>
      <c r="E4" s="203" t="s">
        <v>167</v>
      </c>
      <c r="F4" s="203" t="s">
        <v>98</v>
      </c>
      <c r="G4" s="204">
        <v>45</v>
      </c>
      <c r="H4" s="205">
        <v>290.68</v>
      </c>
      <c r="I4" s="205" t="s">
        <v>170</v>
      </c>
      <c r="J4" s="205">
        <f>ROUND(H4*G4,2)</f>
        <v>13080.6</v>
      </c>
      <c r="K4" s="205">
        <f t="shared" ref="K4:K5" si="0">ROUND(J4*5,2)</f>
        <v>65403</v>
      </c>
    </row>
    <row r="5" spans="1:11" ht="28.5" x14ac:dyDescent="0.2">
      <c r="A5" s="373"/>
      <c r="B5" s="208" t="s">
        <v>165</v>
      </c>
      <c r="C5" s="202">
        <v>3</v>
      </c>
      <c r="D5" s="203" t="s">
        <v>166</v>
      </c>
      <c r="E5" s="203" t="s">
        <v>167</v>
      </c>
      <c r="F5" s="203" t="s">
        <v>98</v>
      </c>
      <c r="G5" s="204">
        <v>15</v>
      </c>
      <c r="H5" s="205">
        <v>164.99</v>
      </c>
      <c r="I5" s="205" t="s">
        <v>170</v>
      </c>
      <c r="J5" s="205">
        <f>ROUND(H5*G5,2)</f>
        <v>2474.85</v>
      </c>
      <c r="K5" s="205">
        <f t="shared" si="0"/>
        <v>12374.25</v>
      </c>
    </row>
    <row r="6" spans="1:11" ht="15" x14ac:dyDescent="0.25">
      <c r="A6" s="370" t="s">
        <v>111</v>
      </c>
      <c r="B6" s="371"/>
      <c r="C6" s="371"/>
      <c r="D6" s="371"/>
      <c r="E6" s="371"/>
      <c r="F6" s="372"/>
      <c r="G6" s="196">
        <f>SUM(G3:G3)</f>
        <v>1</v>
      </c>
      <c r="H6" s="197">
        <f>ROUND(SUM(H3:H5),2)</f>
        <v>11219.4</v>
      </c>
      <c r="I6" s="197">
        <f t="shared" ref="I6:K6" si="1">ROUND(SUM(I3:I5),2)</f>
        <v>10763.73</v>
      </c>
      <c r="J6" s="197">
        <f t="shared" si="1"/>
        <v>144720.21</v>
      </c>
      <c r="K6" s="197">
        <f t="shared" si="1"/>
        <v>723601.05</v>
      </c>
    </row>
  </sheetData>
  <mergeCells count="2">
    <mergeCell ref="A6:F6"/>
    <mergeCell ref="A3:A5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MOTORISTA COM PERICULOSIDADE</vt:lpstr>
      <vt:lpstr>UNIFORMES</vt:lpstr>
      <vt:lpstr>RESUMO COMPLETO</vt:lpstr>
      <vt:lpstr>'MOTORISTA COM PERICULOSIDADE'!_2Excel_BuiltIn_Print_Area_2_1_1</vt:lpstr>
      <vt:lpstr>'MOTORISTA COM PERICULOSIDADE'!Area_de_impressao</vt:lpstr>
      <vt:lpstr>'MOTORISTA COM PERICULOSIDADE'!Excel_BuiltIn_Print_Area_2_1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OneMicro</dc:creator>
  <cp:lastModifiedBy>Miriam Cristiane Juwer</cp:lastModifiedBy>
  <cp:lastPrinted>2021-04-29T17:41:31Z</cp:lastPrinted>
  <dcterms:created xsi:type="dcterms:W3CDTF">2011-04-11T14:33:50Z</dcterms:created>
  <dcterms:modified xsi:type="dcterms:W3CDTF">2025-10-06T14:48:31Z</dcterms:modified>
</cp:coreProperties>
</file>